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6" activeTab="1"/>
  </bookViews>
  <sheets>
    <sheet name="U1" sheetId="1" r:id="rId1"/>
    <sheet name="K1" sheetId="2" r:id="rId2"/>
    <sheet name="SPK1" sheetId="3" r:id="rId3"/>
    <sheet name="Vispārējās celtn. darbi" sheetId="4" r:id="rId4"/>
    <sheet name="KSS" sheetId="5" r:id="rId5"/>
    <sheet name="ŪAS" sheetId="6" r:id="rId6"/>
    <sheet name="NAI1" sheetId="7" r:id="rId7"/>
    <sheet name="ART.URB.1" sheetId="8" r:id="rId8"/>
    <sheet name="TORNIS" sheetId="9" r:id="rId9"/>
    <sheet name="EL" sheetId="10" r:id="rId10"/>
    <sheet name="ELT.1" sheetId="11" r:id="rId11"/>
  </sheets>
  <definedNames>
    <definedName name="_xlnm.Print_Titles" localSheetId="0">'U1'!$7:$9</definedName>
    <definedName name="_xlnm.Print_Titles" localSheetId="3">'Vispārējās celtn. darbi'!$7:$9</definedName>
    <definedName name="Excel_BuiltIn_Print_Titles_3_1">'U1'!$A$7:$ID$9</definedName>
  </definedNames>
  <calcPr fullCalcOnLoad="1"/>
</workbook>
</file>

<file path=xl/sharedStrings.xml><?xml version="1.0" encoding="utf-8"?>
<sst xmlns="http://schemas.openxmlformats.org/spreadsheetml/2006/main" count="1346" uniqueCount="594">
  <si>
    <t>Smilts piegāde esošās grunts nomaiņai tranšejas aizbērumam</t>
  </si>
  <si>
    <t>Esošo koku izciršana</t>
  </si>
  <si>
    <t>gab.</t>
  </si>
  <si>
    <t>Turpmāk neizmantojamās grunts un būvgružu izvešana un utilizācija</t>
  </si>
  <si>
    <t>100m3</t>
  </si>
  <si>
    <t>Informatīvā stenda atbilstoši: “Eiropas Savienības fondu 2007-2013 gada plānošanas perioda “Publicitātes vadlīnijas” Eiropas Savienības fondu finansējuma saņēmējiem” izgatavošana un uzstādīšana</t>
  </si>
  <si>
    <t>Informatīvās plāksnes atbilstoši: “Eiropas Savienības fondu 2007-2013 gada plānošanas perioda “Publicitātes vadlīnijas” Eiropas Savienības fondu finansējuma saņēmējiem” izgatavošana un uzstādīšana</t>
  </si>
  <si>
    <t>Būvlaukuma sagatavošanas darbi,   0,5% no būvdarbu izmaksām ( lok. t. Nr. 1, lok. t. Nr.2, lok. t. Nr. 3, lok. t. Nr. 4,  poz. 1-8)</t>
  </si>
  <si>
    <t>Kanalizācijas sūkņu stacija KSS-1</t>
  </si>
  <si>
    <t>Turpmāk neizmantojamās  grunts iekraušana autotransportā  ar izvešanu līdz 5km</t>
  </si>
  <si>
    <t>Blietētu šķembu (Fr. 32-63) pamatnes ierīkošana (blietējuma pakāpe 95%)</t>
  </si>
  <si>
    <t>Jaunprojektējamā kanalizācijas cauruļvada ø200 pievienošana jaunprojektējamai kanalizācijas sūkņu stacijai</t>
  </si>
  <si>
    <t>Jaunprojektējamā kanalizācijas spiedvada ø63 pievienošana jaunprojektējamai kanalizācijas sūkņu stacijai</t>
  </si>
  <si>
    <t xml:space="preserve">Rupjgraudainas smilts apbēruma ierīkošana </t>
  </si>
  <si>
    <t>Kopā Kanalizācijas sūkņu stacija KSS-1:</t>
  </si>
  <si>
    <t>Kanalizācijas sūkņu stacija KSS-2</t>
  </si>
  <si>
    <t>Kanalizācijas sūkņu stacijas KSS-2 pamatplātnes  betonēšana (betons B25; W8; F100, stiegrojum Ø12 A-III), ieskaitot veidņu uzstādīšanu/ nojaukšanu un nomu, ieliekamo detaļu  un enkurbultu uzstādīšanu</t>
  </si>
  <si>
    <t>Kanalizācijas notekūdeņu pārsūknēšanas stacija ar diviem sūkņiem (rezerves un darba), polietilēna tvertne (PEHD) ø1200, H = 5,9 m ar sūkņa parametriem Q = 6,0 m3/h, H = 8,7 m (t.sk. 0,2m virs zemes). KSS papildus paredzēts uz ieplūstošā cauruļvada uzstādīt noslēgarmatūru (ķīļveida aizbīdni) un lielo frakciju uzkrāšanas grozu (skatīt TN daļu -3. lapa )</t>
  </si>
  <si>
    <t>2.7</t>
  </si>
  <si>
    <t>2.8</t>
  </si>
  <si>
    <t>2.9</t>
  </si>
  <si>
    <t>Kopā Kanalizācijas sūkņu stacija KSS-2:</t>
  </si>
  <si>
    <t>Mērvienība</t>
  </si>
  <si>
    <t>Daudzums</t>
  </si>
  <si>
    <t xml:space="preserve">Tehnoloģiskās  iekārtas  </t>
  </si>
  <si>
    <t>Ūdens atdzelžošanas iekārtas Eco Iron 24/2 ar vadības bloku ar jaudu 8,0m3/h, komplektā ar  2 spiedtvertnēm ar katalizatoru un vadības bloku, mikseri  ARDW1, bezeļlas kompresoru  Basic 240, filtru NW 50,2'', 25 mikr, elektromateriāliem un apsaistes, montāžas materiāliem, montāža</t>
  </si>
  <si>
    <t>Plūsmas mērītāja mezgla montāža, tai skaitā izlaides krāns, noslēgarmatūra un mehāniskais filtrs</t>
  </si>
  <si>
    <t>Cauruļvadu pretkondensāta izolācijas   montāža</t>
  </si>
  <si>
    <t>Cauruļvadu siltumizolācijas montāža ūdensvada ievadam un izvadam no ēkā</t>
  </si>
  <si>
    <t xml:space="preserve">KopāTehnoloģiskās  iekārtas : </t>
  </si>
  <si>
    <t>ŪAS iekārtu ēka (paviljons)</t>
  </si>
  <si>
    <t>Grunts izstrāde būvbedrē ar ekskavatoru un rokām, berot atbērtnē</t>
  </si>
  <si>
    <t>Turpmāk neizmantojamās  grunts iekraušana  autopašizgāzējā ar izvešanu līdz 5km</t>
  </si>
  <si>
    <t xml:space="preserve">Šķembu (frakcija 20-40mm) sagataves kārtas b=15cm ierīkošana (blietēšanas pakāpe 95%) zem pamatiem </t>
  </si>
  <si>
    <t xml:space="preserve">Betona B15 sagataves kārtas ierīkošana zem pamatiem </t>
  </si>
  <si>
    <t xml:space="preserve">Keramzītbetona bloku b=250mm, 3MPa, pamatu sienu mūrēšana </t>
  </si>
  <si>
    <t>m2</t>
  </si>
  <si>
    <t>Enkurskrūvju Hilti HAS-E/M16x125/38 (+HVU-HY150) uzstādīšana</t>
  </si>
  <si>
    <t xml:space="preserve">Pamatu sienu vertikālās hiroizolācijas ierīkošana, bituma mastika 2 kārtās  </t>
  </si>
  <si>
    <t>Pamatu horizontālās hidroizolācijas ierīkošana, 2 kārtas ruberoīda  bitumena mastikā</t>
  </si>
  <si>
    <t>2.10</t>
  </si>
  <si>
    <t>Pamatu putupolistirola siltumizolācijas lokšņu  b=100 mm iestrādāšana</t>
  </si>
  <si>
    <t>2.11</t>
  </si>
  <si>
    <t>Pamatu aizbēršana ar pievestu granti, blietējot ik pēc 20 cm</t>
  </si>
  <si>
    <t>2.12</t>
  </si>
  <si>
    <t>2.13</t>
  </si>
  <si>
    <t>Pret novecošanu izturīgas polietilēna plēves t=0.5 mm hidroizolācijas ierīkošana zem grīdas un oļu bēruma apmales</t>
  </si>
  <si>
    <t>2.14</t>
  </si>
  <si>
    <t>Betona B15 sagataves kārtas b=7cm ierīkošana zem grīdas</t>
  </si>
  <si>
    <t>2.15</t>
  </si>
  <si>
    <t>Ekstrudētā putupolistirola STYROFOAM 250 A-N vai ekvivalenta, b=100mm, grīdas   siltumizolācijas ieklāšana</t>
  </si>
  <si>
    <t>2.16</t>
  </si>
  <si>
    <t>Monolītās dzelzsbetona plātnes b=100 izveidošana, betons B25 W6, stiegrojuma siets AIII 150x150x12mm</t>
  </si>
  <si>
    <t>2.17</t>
  </si>
  <si>
    <t xml:space="preserve">Paviljona stiklašķiedras kompozītmateriāla karkasa elementu montāža, ieskaitot visus plīgmateriālus </t>
  </si>
  <si>
    <t>2.18</t>
  </si>
  <si>
    <t>Sienas sendvičpaneļu Ruukki SP2D PU, b=100 mm,  montāža</t>
  </si>
  <si>
    <t>2.19</t>
  </si>
  <si>
    <t>Jumta sendvičpaneļu Ruukki SP2C PU, b=140/100 (mm) montāža</t>
  </si>
  <si>
    <t>2.20</t>
  </si>
  <si>
    <t>PVH ārdurvju D-1; 1000 x 2100, siltuma caurlaid. koef. Uf≤1,3 W(m2xK), montāža</t>
  </si>
  <si>
    <t>2.21</t>
  </si>
  <si>
    <t>Armējoša stikla šķiedras sieta iestrādāšana līmjavā, cokols</t>
  </si>
  <si>
    <t>2.22</t>
  </si>
  <si>
    <t>Cokola apdare ar tonētu dekoratīvo apmetumu, ieskaitot pirmsapmetuma gruntēšanu</t>
  </si>
  <si>
    <t>2.23</t>
  </si>
  <si>
    <t>Ūdens teknes d=125 mm montāža, ieskaitot veidgabalus un stiprinājumus</t>
  </si>
  <si>
    <t>2.24</t>
  </si>
  <si>
    <t>Ūdens notekcaurules d=100 (mm) montāža, ieskaitot veidgabalus un stiprinājumus</t>
  </si>
  <si>
    <t>2.25</t>
  </si>
  <si>
    <t>Oļu  bēruma ierīkošana pa ēkas perimetru</t>
  </si>
  <si>
    <t>Kopā ŪAS iekārtu ēka (paviljons):</t>
  </si>
  <si>
    <t>3.</t>
  </si>
  <si>
    <t>ŪAS nožogojums</t>
  </si>
  <si>
    <t>Metāla žoga stabu  d=63 mm, L=2,5 m, ar zaļu plastikāta pārklājumu, uzstādīšana ar iebetonēšanu zemē 150x150x750 mm, ieskaitot atsaites</t>
  </si>
  <si>
    <t xml:space="preserve">Metāla žoga sieta ar zaļu plastikāta pārklājumu uzstādīšana </t>
  </si>
  <si>
    <t>3.3</t>
  </si>
  <si>
    <t>Slēdzamu divviru vārtu uzstādīšana, tai skaitā 2 vārtu stabi ar zaļu plastikāta pārklājumu</t>
  </si>
  <si>
    <t>Kopā ŪAS  nožogojums:</t>
  </si>
  <si>
    <t>4.</t>
  </si>
  <si>
    <t>ŪAS teritorija un zemes darbi</t>
  </si>
  <si>
    <t>4.1</t>
  </si>
  <si>
    <t>Auglīgās zemes virskārtas noņemšana un sastumšana atbērtnē (hvid.=0,25)</t>
  </si>
  <si>
    <t>4.2</t>
  </si>
  <si>
    <t xml:space="preserve">Uzbēruma izbūve no pievestas grants </t>
  </si>
  <si>
    <t>4.3</t>
  </si>
  <si>
    <t>Zāliena ierīkošana (no pievestas melnzemes)</t>
  </si>
  <si>
    <t>4.4</t>
  </si>
  <si>
    <t>Piebraucamā ceļa un apgiešanās laukuma ar grants segumu izbūve</t>
  </si>
  <si>
    <t>4.4.1</t>
  </si>
  <si>
    <t>Drenējošas smiltis K&gt;1 m/dnn  pamatnes izbūve 15 cm biezumā</t>
  </si>
  <si>
    <t>4.4.2</t>
  </si>
  <si>
    <t>Šķembu (16/32)  pamatnes izbūve 30 cm biezumā</t>
  </si>
  <si>
    <t>4.4.3</t>
  </si>
  <si>
    <t>Grants maisījuma (fr. 0/32) seguma izbūve 20 cm biezumā</t>
  </si>
  <si>
    <t>4.5</t>
  </si>
  <si>
    <t>Piebraucamā ceļa ar asfalta segumu izbūve</t>
  </si>
  <si>
    <t>4.5.1</t>
  </si>
  <si>
    <t>asfaltbetona virskārtas izbūve 4 cm biezumā</t>
  </si>
  <si>
    <t>4.5.2</t>
  </si>
  <si>
    <t>asfaltbetona apakškārtas izbūve 10 cm biezumā</t>
  </si>
  <si>
    <t>4.5.3</t>
  </si>
  <si>
    <t>šķembu maisījuma (fr. 0/45) kārtas izbūve 20 cm biezumā</t>
  </si>
  <si>
    <t>4.5.4</t>
  </si>
  <si>
    <t>grants smilts maisījuma (fr. 0/16) kārtas  izbūve 50 cm biezumā</t>
  </si>
  <si>
    <t>4.6</t>
  </si>
  <si>
    <t>Ceļa signālstabiņu uzstādīšana (atbilstoši LVS 93)</t>
  </si>
  <si>
    <t>4.7</t>
  </si>
  <si>
    <t>Turpmāk neizmantojamās grunts, būvgružu  iekraušana  autopašizgāzējā ar izvešanu līdz 5km  utilizācijU</t>
  </si>
  <si>
    <t>4.8</t>
  </si>
  <si>
    <t>Vecā ūdenstorņa dzelzbetona pamatu demontāža, būvgružu aizvešana un utilizācija</t>
  </si>
  <si>
    <t>4.9</t>
  </si>
  <si>
    <t>Krūmu izciršana</t>
  </si>
  <si>
    <t>gb</t>
  </si>
  <si>
    <t>Kopā ŪAS teritorija un zemes darbi:</t>
  </si>
  <si>
    <t>Vispārējās celtniecības darbi</t>
  </si>
  <si>
    <t xml:space="preserve">Pirmreizējo nostādinātāju pamatplātnes </t>
  </si>
  <si>
    <t>Pirmreizējo nostādinātāju pamatplātņu betonēšana (betons B25; W8; F100, stiegrojum Ø12 A-III), ieskaitot veidņu uzstādīšanu/ nojaukšanu un nomu, un enkurbultu uzstādīšanu</t>
  </si>
  <si>
    <t>Kopā Pirmreizējo nostādinātāju pamatplātnes:</t>
  </si>
  <si>
    <t>Dūņu mineralizatora pamatplātne</t>
  </si>
  <si>
    <t>Dūņu mineralizatora pamatplātnes  betonēšana (betons B25; W8; F100, stiegrojum Ø12 A-III), ieskaitot veidņu uzstādīšanu/ nojaukšanu un nomu, un enkurbultu uzstādīšanu</t>
  </si>
  <si>
    <t>Kopā Dūņu mineralizatora pamatplātne:</t>
  </si>
  <si>
    <t>BioDRY-SB-50 pamatplātne</t>
  </si>
  <si>
    <t>Kopā BioDRY-SB-50 pamatplātne:</t>
  </si>
  <si>
    <t>NAI nožogojums</t>
  </si>
  <si>
    <t>Kopā NAI  nožogojums:</t>
  </si>
  <si>
    <t>NAI teritorija</t>
  </si>
  <si>
    <t>Turpmāk neizmantojamās auglīgās zemes virskārtas grunts iekraušana  autopašizgāzējā ar izvešanu līdz 5km</t>
  </si>
  <si>
    <t>Uzbēruma izbūve no pievestas grants attīrīšanas iekārtu uzstādīšanai</t>
  </si>
  <si>
    <t>Zāliena ierīkošona, izmantojot  pievestu melnzemi  (h=10cm)</t>
  </si>
  <si>
    <t>Piebraucamā ceļa  drenējošas smiltis K&gt;1 m/dnn  pamatnes izbūve 15 cm biezumā</t>
  </si>
  <si>
    <t>Piebraucamā ceļa  šķembu (16/32)  pamatnes izbūve 30 cm biezumā</t>
  </si>
  <si>
    <t>Piebraucamā ceļa  grants seguma (fr. 0/32) ierīkošana 20 cm biezumā</t>
  </si>
  <si>
    <t>Kopā NAI teritorija:</t>
  </si>
  <si>
    <t>Kopā Vispārējās celtniecības darbi:</t>
  </si>
  <si>
    <t>Attīrīšanas iekārtas Bio DRY-SB-50 (Q=50 m3/dnn)  /komplektā ar Wilo TR14 mikseru,sūkni Wilo TC 40/, pirmreizējo nostādinātāju 3750 - 2gb., dūņu mineralizatora 3750 /ar aeratoru sistēmu/, gaisa pūtēja kastes (dubultās) un gaisa pūtēja SCL K05 TD uzstādīšana, regulēšana un palaišana (kompleksā cena)</t>
  </si>
  <si>
    <t>Pašteces kanalizācijas caurules PP SN8 Ø200, Evopipes – EVOSAN vai ekvialentas, montāža ar 15 cm smilts pamatnes ierīkošanu un izbūvtā cauruļvada smilts apbēruma ierīkošanu 30 cm virs caurules virsas</t>
  </si>
  <si>
    <t>Siltinājuma izbūve PP SN8 ø200 caurulei</t>
  </si>
  <si>
    <t>Saliekamo dzelzbetona elementu grodu akas ø1000 (h=0.5-1.0 m) ar akas pamatni, grodiem,  grodu pārseguma vāku, kāpšļiem un ķeta akas vāku 40 t, montāža zaļajā zonā,  t.sk. aku vāku apbetonēšana</t>
  </si>
  <si>
    <t>Plūsmas mērītaja ELKORA, S-25 vai ekvivalenta uzstādīšana</t>
  </si>
  <si>
    <t>Sadzīves notekūdeņu plastmasas kanalizācijas kontrolakas ø400/315 (h=0,5-1,0m), ar siltinātu kaļamā ķeta 40 t vāku, montāža zaļajā zonā, paraugu ņemšanas aka</t>
  </si>
  <si>
    <t xml:space="preserve">Ūdensapgādes urbuma ierīkošana  </t>
  </si>
  <si>
    <t>Grunts uzbēruma izveide ap urbuma aku</t>
  </si>
  <si>
    <t>Esošā ūdensapgādes urbuma tamponēšana, t.sk. atļaujas vai licences saņemšana Valsts ģeoloģijas dienestā, kā arī visi nepieciešamie darbi</t>
  </si>
  <si>
    <t xml:space="preserve">Dzelzsbetona konstrukciju attīrīšana </t>
  </si>
  <si>
    <t>Bojāto un izdrupušo vietu apmetuma remonts</t>
  </si>
  <si>
    <t>Dzelzsbetona konstrukciju gruntēšana un krāsošana</t>
  </si>
  <si>
    <t>Metāla konstrukciju attīrīšana no rūsas un sagatavošana gruntēšanai (rezervuāra ārējās virsmas, kāpnes, platformas u.c. Metāla konstrukcijas)</t>
  </si>
  <si>
    <t>Metāla konstrukciju pretkorozijas gruntēšana 1 kārtā</t>
  </si>
  <si>
    <t>Metāla konstrukciju pretkorozijas krāsošana 1 kārtā</t>
  </si>
  <si>
    <t>Ūdens atdzelzošanas stacija (ŪAS)</t>
  </si>
  <si>
    <t>Sadales VOLTA IP30  VA24B,  v/a (24 moduļi) montāža</t>
  </si>
  <si>
    <t>kompl.</t>
  </si>
  <si>
    <t>3-fāzu pārslēdža  montāža</t>
  </si>
  <si>
    <t>Pārsprieguma aizsardzības, klase B+C, 4P., montāža</t>
  </si>
  <si>
    <t>Automātslēdža 3C 16A montāža</t>
  </si>
  <si>
    <t>Tas pats, 1C 16A</t>
  </si>
  <si>
    <t>Tas pats, 1B 6A</t>
  </si>
  <si>
    <t>Kabeļa ar vara dzīslām CYKY 5x4mm2 montāža</t>
  </si>
  <si>
    <t>Esošo ūdensvada aku demontāža, dziļumam nepārsniedzot 4 m, iekļaujot cauruļvadu likvidēšanu, nepieciešamos aizbēršanas un virsmas atjaunošanas darbus</t>
  </si>
  <si>
    <t>Tas pats,  CYKY  4x4mm2</t>
  </si>
  <si>
    <t>Tas pats,  CYKY  4x2,5mm2</t>
  </si>
  <si>
    <t>Tas pats,  CYKY  3x2,5mm2</t>
  </si>
  <si>
    <t>Tas pats,  CYKY  3x1,5mm2</t>
  </si>
  <si>
    <t>Magnētiskā palaidēja GH15CHN-10-230V montāža</t>
  </si>
  <si>
    <t>Vadības pogu 3SB  18-0207AC montāža</t>
  </si>
  <si>
    <t>Gofrētas aizsargcaurules D=16mm, EVOEL SM vai ekvivalentas,  montāža</t>
  </si>
  <si>
    <t>Kabeļa gala apdares EPKT 0015 montāža</t>
  </si>
  <si>
    <t xml:space="preserve">Vienpolīgo slēdžu, IP65, montāža </t>
  </si>
  <si>
    <t>1 fāzu kontaktrozetes ar zemājuma spaili, IP65, montāža</t>
  </si>
  <si>
    <t>3 fāzu kontaktrozetes, IP65, montāža dīzeļģen. pieslēgumam</t>
  </si>
  <si>
    <t>Dīzeļģeneratora  (ar elektrostartu) 10kW/12,5kVA  monāža</t>
  </si>
  <si>
    <t>Prožektora FARE SL-150R-P, ar kustības sensoru + spuldze J-78mm, 150W,  montāža</t>
  </si>
  <si>
    <t>Gaismekļa MAH-1136/A (1x36W) + spuldzes T8 montāža</t>
  </si>
  <si>
    <t>Elektriskā sildītājā TPVD-102-VD20; (1 kW) montāža</t>
  </si>
  <si>
    <t>Sadalnes S-1 zemējuma komplekta montāža</t>
  </si>
  <si>
    <t>Neuzskaitītie darbi un materiāli, kas nav uzrādīti projektā, bet ir nepieciešami projektēto sistēmu montāžai, palaišanai, nodošanai ekspluatācijā, 5%</t>
  </si>
  <si>
    <t>Ūdensvada apsilde</t>
  </si>
  <si>
    <t xml:space="preserve">Kabeļa  ar vara dzīslām  CYKY 3x2,5mm2 montāža </t>
  </si>
  <si>
    <t xml:space="preserve">Kabeļa ar vara dzīslām  CYKY 2x1,5mm2 montāža </t>
  </si>
  <si>
    <t>Apsildes kabeļa DEVI DPH-10, 250W/230V (L=25m) montāža</t>
  </si>
  <si>
    <t>Apsildes kabeļa DEVI DPH-10, 140W/230V (L=14m) montāža</t>
  </si>
  <si>
    <t>Sadalnes E-N-LU-0-1 korpusa montāža</t>
  </si>
  <si>
    <t>Metāla papmatnes “P” montāža</t>
  </si>
  <si>
    <t>Savienojošās uzmavas SMOE 81511 montāža</t>
  </si>
  <si>
    <t>Automātslēdža 1B 10A montāža</t>
  </si>
  <si>
    <t>Automātslēdža 1B 6A montāža</t>
  </si>
  <si>
    <t>Slēdža 1P 10A montāža</t>
  </si>
  <si>
    <t>Kabeļu aizsarglentas montāža</t>
  </si>
  <si>
    <t>Aizsargcaurules EVOCAB FLEX 40 montāža</t>
  </si>
  <si>
    <t>Tranšejas rakšana/aizbēršana ar ekskavatoru</t>
  </si>
  <si>
    <t>Izpilddokumentācija un elektriskie mērījumi</t>
  </si>
  <si>
    <t>Kopā Ūdensvada apsilde:</t>
  </si>
  <si>
    <t>Kanalizācijas sūkņu stacija (KSS-1)</t>
  </si>
  <si>
    <t xml:space="preserve">Kabeļa ar vara dzīslām  CYKY 5x6mm2 montāža </t>
  </si>
  <si>
    <t>Kopā Kanalizācijas sūkņu stacija (KSS-1):</t>
  </si>
  <si>
    <t>Kanalizācijas sūkņu stacija (KSS-2)</t>
  </si>
  <si>
    <t xml:space="preserve">Kabeļa ar vara dzīslām  CYKY 4x4mm2 montāža </t>
  </si>
  <si>
    <t xml:space="preserve">Kabeļa ar vara dzīslām  CYKY 5x4mm2 montāža </t>
  </si>
  <si>
    <t>3.4</t>
  </si>
  <si>
    <t>3.5</t>
  </si>
  <si>
    <t>Pārslēdža 3P 20A montāža</t>
  </si>
  <si>
    <t>3.6</t>
  </si>
  <si>
    <t>Sadalnes E-N-LU-I-3 (16-63)  montāža</t>
  </si>
  <si>
    <t>3.7</t>
  </si>
  <si>
    <t>3.8</t>
  </si>
  <si>
    <t>Zemējuma komplekta E-N-LU-I-3 sadalnei montāža</t>
  </si>
  <si>
    <t>3.9</t>
  </si>
  <si>
    <t>3.10</t>
  </si>
  <si>
    <t>3.11</t>
  </si>
  <si>
    <t>3.12</t>
  </si>
  <si>
    <t>3.13</t>
  </si>
  <si>
    <t>Kopā Kanalizācijas sūkņu stacija (KSS-2):</t>
  </si>
  <si>
    <t>Notekūdeņu attīrīšanas stacija (NAI)</t>
  </si>
  <si>
    <t xml:space="preserve">Kabeļa ar vara dzīslām  CYKY 4x6mm2 montāža </t>
  </si>
  <si>
    <t xml:space="preserve">Kabeļa ar vara dzīslām  CYKY 3x2,5mm2 montāža </t>
  </si>
  <si>
    <t xml:space="preserve">Kabeļa ar vara dzīslām  CYKY 3x1,5mm2 montāža </t>
  </si>
  <si>
    <t>Pārslēdža 3P 32A montāža</t>
  </si>
  <si>
    <t>4.10</t>
  </si>
  <si>
    <t>4.11</t>
  </si>
  <si>
    <t>4.12</t>
  </si>
  <si>
    <t>Zemējuma komplekta E-N-LU-I sadalnei montāža</t>
  </si>
  <si>
    <t>4.13</t>
  </si>
  <si>
    <t>Apgaismojuma staba  L=3,5m montāža,  ieskaitot staba pamatnes ierīkošanu un   apgaismojuma staba gumijas blīves,  ķīļskrūves DIN914 10x16 un apgaismojuma balsta pieslēgspailes montāžu</t>
  </si>
  <si>
    <t>4.14</t>
  </si>
  <si>
    <t>Gaismekļa SGS102 150W SON(-T) + spuldze 150W montāža</t>
  </si>
  <si>
    <t>4.15</t>
  </si>
  <si>
    <t>4.16</t>
  </si>
  <si>
    <t>4.17</t>
  </si>
  <si>
    <t>4.18</t>
  </si>
  <si>
    <t>4.19</t>
  </si>
  <si>
    <t>Kopā Notekūdeņu attīrīšanas stacija (NAI):</t>
  </si>
  <si>
    <t>5.</t>
  </si>
  <si>
    <t>5.1</t>
  </si>
  <si>
    <t xml:space="preserve">Kabeļa ar alumīnija dzīslām  AXMK 4x16mm2 montāža </t>
  </si>
  <si>
    <t>5.2</t>
  </si>
  <si>
    <t>5.3</t>
  </si>
  <si>
    <t xml:space="preserve">Kabeļa ar vara dzīslām (ekranēts) CYKY 5x4mm2 montāža </t>
  </si>
  <si>
    <t>5.4</t>
  </si>
  <si>
    <t>Savienojošā uzmavas SMOE 81512 montāža</t>
  </si>
  <si>
    <t>5.5</t>
  </si>
  <si>
    <t>5.6</t>
  </si>
  <si>
    <t>Automātslēdža 3C 20A montāža</t>
  </si>
  <si>
    <t>5.7</t>
  </si>
  <si>
    <t>Slēdža 3P 20A montāža</t>
  </si>
  <si>
    <t>5.8</t>
  </si>
  <si>
    <t>5.9</t>
  </si>
  <si>
    <t>Aizsargcaurules EVOCAB SING 75 montāža</t>
  </si>
  <si>
    <t>5.10</t>
  </si>
  <si>
    <t>Aizsargcaurules EVOCAB SPLIT 110 montāža</t>
  </si>
  <si>
    <t>5.11</t>
  </si>
  <si>
    <t>5.12</t>
  </si>
  <si>
    <t>5.13</t>
  </si>
  <si>
    <t>5.14</t>
  </si>
  <si>
    <t>0,4 kV GVL balstu demontāža</t>
  </si>
  <si>
    <t>5.15</t>
  </si>
  <si>
    <t>0,4 kV GVL AMKA 3x16+25 demontāža</t>
  </si>
  <si>
    <t>5.16</t>
  </si>
  <si>
    <t>Valsts autoceļa V1206 caurduršana, L=19m</t>
  </si>
  <si>
    <t>5.17</t>
  </si>
  <si>
    <t>Kopā Ūdens attīrīšanas stacija (ŪAS):</t>
  </si>
  <si>
    <t>Tas pats, pie caurules iebūves dziļuma 4,0– 4,5 m</t>
  </si>
  <si>
    <t>Nr.p.k</t>
  </si>
  <si>
    <t>1</t>
  </si>
  <si>
    <t>Kopā:</t>
  </si>
  <si>
    <t>Ūdensvads Ū1</t>
  </si>
  <si>
    <t>2</t>
  </si>
  <si>
    <t>3</t>
  </si>
  <si>
    <t>Kanalizācijas spiedvads SPK1</t>
  </si>
  <si>
    <t>4</t>
  </si>
  <si>
    <t>5</t>
  </si>
  <si>
    <t>Kanalizācijas sūkņu stacijas</t>
  </si>
  <si>
    <t>6</t>
  </si>
  <si>
    <t>Ūdens atdzelzošanas iekārtas, ŪAS</t>
  </si>
  <si>
    <t>7</t>
  </si>
  <si>
    <t>Notekūdeņu attīrīšanas iekārtas NAI-1</t>
  </si>
  <si>
    <t>8</t>
  </si>
  <si>
    <t xml:space="preserve">Artēziskais  urbums   </t>
  </si>
  <si>
    <t>9</t>
  </si>
  <si>
    <t>Ūdenstornis</t>
  </si>
  <si>
    <t>10</t>
  </si>
  <si>
    <t>Elektroapgāde, iekšējie tīkli EL</t>
  </si>
  <si>
    <t>11</t>
  </si>
  <si>
    <t>12</t>
  </si>
  <si>
    <t>Darba nosaukums</t>
  </si>
  <si>
    <t>1.</t>
  </si>
  <si>
    <t>Ūdensvada Ū1 cauruļvadi</t>
  </si>
  <si>
    <t>1.1</t>
  </si>
  <si>
    <t>Ūdensvada caurules PEHD CR SDR17 Ø32, Evopipes – EVO SCGR ULTRASTRESS vai ekvivalenta, montāža ar 15 cm smilts pamatnes ierīkošanu un izbūvētā cauruļvada smilts apbēruma ierīkošanu 30 cm virs caurules virsas.</t>
  </si>
  <si>
    <t>m</t>
  </si>
  <si>
    <t>1.2</t>
  </si>
  <si>
    <t>Tas pats, Ø40</t>
  </si>
  <si>
    <t>1.3</t>
  </si>
  <si>
    <t>Tas pats, Ø63</t>
  </si>
  <si>
    <t>1.4</t>
  </si>
  <si>
    <t>Tas pats, Ø110</t>
  </si>
  <si>
    <t>1.5</t>
  </si>
  <si>
    <t>Ūdensvada caurules PEHD CR SDR17 ø63, Evopipes – EVO SCGR ULTRASTRESS vai ekvivalentas, montāža ar beztranšejas metodi pie Dzirnavu tilta un ieplūdes konstrukcijām atbilstoši BK daļā norādītajam risinājumam (ø63 caurules ievilkšana ∅130 apvalkcaurulē).</t>
  </si>
  <si>
    <t>1.6</t>
  </si>
  <si>
    <t>Siltumizolācijas ieklāšana PEHD CR SDR17 ø63 caurulei</t>
  </si>
  <si>
    <t>1.7</t>
  </si>
  <si>
    <t>Saliekamo dzelzbetona elementu grodu akas ø1000 (h=2,0-2,5 m), ar akas pamatni, grodiem, blīvgumiju grodu savienojumu vietās, grodu pārseguma vāku, kāpšļiem un ķeta akas vāku 40 t, montāža asfalta segumā , t.sk. aku vāku apbetonēšana</t>
  </si>
  <si>
    <t>kpl.</t>
  </si>
  <si>
    <t>1.8</t>
  </si>
  <si>
    <t>Saliekamo dzelzbetona elementu grodu akas ø1500 (h=1,0-1,5 m ) ar akas pamatni, grodiem,  blīvgumiju grodu savienojumu vietās, grodu pārseguma vāku, kāpšļiem un ķeta akas vāku 40 t, montāža zaļajā zonā , t.sk. aku vāku apbetonēšana</t>
  </si>
  <si>
    <t>1.9</t>
  </si>
  <si>
    <t>Saliekamo dzelzbetona elementu grodu akas ø1500 (2,0-2.5 m dziļumā) ar akas pamatni, grodiem,  blīvgumiju grodu savienojumu vietās, grodu pārseguma vāku, kāpšļiem un ķeta akas vāku 40 t, montāža asfalta segumā , t.sk. aku vāku apbetonēšana</t>
  </si>
  <si>
    <t>1.10</t>
  </si>
  <si>
    <t>Saliekamo dzelzbetona elementu grodu aka ø2000 (1,5-2,0 m dziļumā) ar akas pamatni, grodiem,  blīvgumiju grodu savienojumu vietās, grodu pārseguma vāku, kāpšļiem un ķeta akas vāku 40 t, zaļajā zonā montāža, t.sk. aku vāku apbetonēšana</t>
  </si>
  <si>
    <t>1.11</t>
  </si>
  <si>
    <t>gb.</t>
  </si>
  <si>
    <t>1.12</t>
  </si>
  <si>
    <t>1.13</t>
  </si>
  <si>
    <t>Tas pats, 15°</t>
  </si>
  <si>
    <t>1.14</t>
  </si>
  <si>
    <t>Tas pats, 30°</t>
  </si>
  <si>
    <t>1.15</t>
  </si>
  <si>
    <t>Tas pats, 60°</t>
  </si>
  <si>
    <t>1.16</t>
  </si>
  <si>
    <t>1.17</t>
  </si>
  <si>
    <t>1.18</t>
  </si>
  <si>
    <t>Tas pats, 22°</t>
  </si>
  <si>
    <t>1.19</t>
  </si>
  <si>
    <t>1.20</t>
  </si>
  <si>
    <t>Tas pats, 45°</t>
  </si>
  <si>
    <t>1.21</t>
  </si>
  <si>
    <t>1.22</t>
  </si>
  <si>
    <t>1.23</t>
  </si>
  <si>
    <t>1.24</t>
  </si>
  <si>
    <t>Tas pats,  Ø63/63</t>
  </si>
  <si>
    <t>1.25</t>
  </si>
  <si>
    <t>1.26</t>
  </si>
  <si>
    <t>1.27</t>
  </si>
  <si>
    <t>1.28</t>
  </si>
  <si>
    <t>1.29</t>
  </si>
  <si>
    <t xml:space="preserve">Tas pats, Ø63/DN50 </t>
  </si>
  <si>
    <t>1.30</t>
  </si>
  <si>
    <t xml:space="preserve">Tas pats, Ø110/DN100 </t>
  </si>
  <si>
    <t>1.31</t>
  </si>
  <si>
    <t>1.32</t>
  </si>
  <si>
    <t xml:space="preserve">Tas pats,  UNI DCI DN 65 </t>
  </si>
  <si>
    <t>1.33</t>
  </si>
  <si>
    <t>Tas pats,  UNI DCI DN 100</t>
  </si>
  <si>
    <t>1.34</t>
  </si>
  <si>
    <t>1.35</t>
  </si>
  <si>
    <t>1.36</t>
  </si>
  <si>
    <t>1.37</t>
  </si>
  <si>
    <t>1.38</t>
  </si>
  <si>
    <t>1.39</t>
  </si>
  <si>
    <t>1.40</t>
  </si>
  <si>
    <t>Tas pats, DCI DN65</t>
  </si>
  <si>
    <t>1.41</t>
  </si>
  <si>
    <t>Tas pats, DCI DN100</t>
  </si>
  <si>
    <t>1.42</t>
  </si>
  <si>
    <t xml:space="preserve">Ugunsdzēsības hidranta DN100 montāža akā </t>
  </si>
  <si>
    <t>1.43</t>
  </si>
  <si>
    <t>Hidranta norādījuma zīmes uzstādīšana</t>
  </si>
  <si>
    <t>1.44</t>
  </si>
  <si>
    <t>Betona nostiprinājuma bloka izbūve</t>
  </si>
  <si>
    <t>1.45</t>
  </si>
  <si>
    <t>Betona pamatnes izbūve akā zem aizbīdņa</t>
  </si>
  <si>
    <t>1.46</t>
  </si>
  <si>
    <t>Atloku aizbīdņa DCI DN50, Hawle vai ekvivalenta,  ar teleskopisku pagarinātājkātu un peldošu ielas kapi,  montāža,t.sk. kapes apbetonējums</t>
  </si>
  <si>
    <t>1.47</t>
  </si>
  <si>
    <t>Aizbīdņa ar iekšējo vītni Ø32 , Hawle vai ekvivalenta,  ar teleskopisku pagarinātājkātu un peldošu ielas kapi,  montāža,t.sk. kapes apbetonējums</t>
  </si>
  <si>
    <t>1.48</t>
  </si>
  <si>
    <t>Atloku līkuma DCI DN50, 45°,  Hawle vai ekvivalenta, montāža</t>
  </si>
  <si>
    <t>1.49</t>
  </si>
  <si>
    <t>1.50</t>
  </si>
  <si>
    <t>Elektrometināmas PEHD pārejas uz metālu ar ārējo vītni Ø32/DN25 montāža</t>
  </si>
  <si>
    <t>1.51</t>
  </si>
  <si>
    <t>Aizsargčaulas DN40  montāža dzelzsbetona grodu akas sienā</t>
  </si>
  <si>
    <t>1.52</t>
  </si>
  <si>
    <t>Tas pats, DN63</t>
  </si>
  <si>
    <t>1.53</t>
  </si>
  <si>
    <t>Tas pats, DN110</t>
  </si>
  <si>
    <t>1.54</t>
  </si>
  <si>
    <t>Apvalkcaurules DN50 izbūve ūdensvada caurulei PEHD CR SDR17 ø32</t>
  </si>
  <si>
    <t>1.55</t>
  </si>
  <si>
    <t>1.56</t>
  </si>
  <si>
    <t xml:space="preserve">Atloku diametru pārejas DCI DN50/32,  Hawle vai ekvivalenta, montāža </t>
  </si>
  <si>
    <t>1.57</t>
  </si>
  <si>
    <t>Tas pats, DN65/50</t>
  </si>
  <si>
    <t>1.58</t>
  </si>
  <si>
    <t>Tas pats, DN100/50</t>
  </si>
  <si>
    <t>1.59</t>
  </si>
  <si>
    <t>Elektrometināmas noslēgtapas DN32 montāža</t>
  </si>
  <si>
    <t>1.60</t>
  </si>
  <si>
    <t>Ūdensvada Ø63 izlaides izbūve</t>
  </si>
  <si>
    <t>vieta</t>
  </si>
  <si>
    <t>1.61</t>
  </si>
  <si>
    <t>Marķējuma lentas ieklāšana 0,5 m dziļumā</t>
  </si>
  <si>
    <t>100m</t>
  </si>
  <si>
    <t>1.62</t>
  </si>
  <si>
    <t>1.63</t>
  </si>
  <si>
    <t>Zemes darbi (rakšana, tranšeju sienu stiprināšana, grunsūdens līmeņa pazemināšana un tranšejas aizbēršana blietējot), ieskaitot izbrīvētās grunts promvešanu, pie caurules iebūves dziļuma līdz 1,0 m</t>
  </si>
  <si>
    <t>1.64</t>
  </si>
  <si>
    <t>Tas pats, pie caurules iebūves dziļuma 1,0 - 1,5 m</t>
  </si>
  <si>
    <t>1.65</t>
  </si>
  <si>
    <t>Tas pats, pie caurules iebūves dziļuma 1,5 – 2,0 m</t>
  </si>
  <si>
    <t>1.66</t>
  </si>
  <si>
    <t>Tas pats, pie caurules iebūves dziļuma 2,0 - 2,5 m</t>
  </si>
  <si>
    <t>1.67</t>
  </si>
  <si>
    <t>Cauruļvadu hidrauliskā pārbaude</t>
  </si>
  <si>
    <t>1.68</t>
  </si>
  <si>
    <t>Šķērsojumu ar kabeļiem izbūve (t.sk.to atšurfēšana)</t>
  </si>
  <si>
    <t>1.69</t>
  </si>
  <si>
    <t>Šķērsojumu ar komunikācijām, kuru diametrs &lt;200mm  izbūve (t.sk. to atšurfēšana)</t>
  </si>
  <si>
    <t>1.70</t>
  </si>
  <si>
    <t>1.71</t>
  </si>
  <si>
    <t>Esoša ūdensvada d50 demontāža, ieskaitot aizvešanu, jebkurš dziļums</t>
  </si>
  <si>
    <t>1.72</t>
  </si>
  <si>
    <t>Esoša ūdensvada d60 demontāža, ieskaitot aizvešanu, jebkurš dziļums</t>
  </si>
  <si>
    <t>1.73</t>
  </si>
  <si>
    <t>Esoša ūdensvada d100 demontāža, ieskaitot aizvešanu, jebkurš dziļums</t>
  </si>
  <si>
    <t>1.74</t>
  </si>
  <si>
    <t>Turpmāk neizmantojamu esoša ūdensvada  galu hermētiska noslēgšana (aizbetonējot)</t>
  </si>
  <si>
    <t>Kopā Ūdensvada Ū1 cauruļvadi:</t>
  </si>
  <si>
    <t>2.</t>
  </si>
  <si>
    <t>Ūdensvada Ū1pārvadi</t>
  </si>
  <si>
    <t>2.1</t>
  </si>
  <si>
    <t>Grunts izstrāde būvbedrē ar ekskavatoru, berot atbērtnē</t>
  </si>
  <si>
    <t>m3</t>
  </si>
  <si>
    <t>2.2</t>
  </si>
  <si>
    <t>Šķembu sagataves kārtas (frakcija 32-63 mm) ierīkošana</t>
  </si>
  <si>
    <t>2.3</t>
  </si>
  <si>
    <t>Pamatu stabiņu betonēšana (betons B25; W8; F100, stiegrojum Ø12 A-III), ieskaitot veidņu uzstādīšanu/ nojaukšanu un nomu, un enkurbultu uzstādīšanu</t>
  </si>
  <si>
    <t>2.4</t>
  </si>
  <si>
    <t>Būvbedres aizbēršana ar izrakto grunti, to blietējot ik pa 30 cm slāņiem (blietējuma pakāpe 95%)</t>
  </si>
  <si>
    <t>2.5</t>
  </si>
  <si>
    <t>t</t>
  </si>
  <si>
    <t>2.6</t>
  </si>
  <si>
    <t>Cinkotas skārda caurules ∅130, t=0.5 (mm) montāža</t>
  </si>
  <si>
    <t>Kopā Ūdensvada Ū1 pārvadi:</t>
  </si>
  <si>
    <t xml:space="preserve"> Sadzīves kanalizācija K1</t>
  </si>
  <si>
    <t>Pašteces kanalizācijas caurules PP SN8 Ø160, Evopipes – EVOSAN vai ekvialentas, montāža ar 15 cm smilts pamatnes ierīkošanu un izbūvtā cauruļvada smilts apbēruma ierīkošanu 30 cm virs caurules virsas</t>
  </si>
  <si>
    <t>Tas pats, Ø200</t>
  </si>
  <si>
    <t>Apvalkcaurules DN300 montāža un kanalizācijas spiedvada caurules PEHD CR SDR17 ø160 ievilkšana tajā, valsts autoceļa šķērsošanai ar beztranšeju metodi, ieskaitot centrējošos gredzenus</t>
  </si>
  <si>
    <t>Saliekamo dzelzbetona elementu grodu akas ø1000 (h=1,0-1,5 m), ar akas pamatni, grodiem, blīvgumiju grodu savienojumu vietās, grodu pārseguma vāku, kāpšļiem un ķeta akas vāku 40 t, montāža asfalta segumā , t.sk. aku vāku apbetonēšana</t>
  </si>
  <si>
    <t>Saliekamo dzelzbetona elementu grodu akas ø1000 (h=1,5-2,0 m), ar akas pamatni, grodiem, blīvgumiju grodu savienojumu vietās, grodu pārseguma vāku, kāpšļiem un ķeta akas vāku 40 t, montāža zaļajā zonā , t.sk. aku vāku apbetonēšana</t>
  </si>
  <si>
    <t>Saliekamo dzelzbetona elementu grodu akas ø1000 (h=2,0-2,5 m), ar akas pamatni, grodiem, blīvgumiju grodu savienojumu vietās, grodu pārseguma vāku, kāpšļiem un ķeta akas vāku 40 t, montāža zaļajā zonā , t.sk. aku vāku apbetonēšana</t>
  </si>
  <si>
    <t>Saliekamo dzelzbetona elementu grodu akas ø1000 (h=2,5-3,0 m), ar akas pamatni, grodiem, blīvgumiju grodu savienojumu vietās, grodu pārseguma vāku, kāpšļiem un ķeta akas vāku 40 t, montāža asfalta segumā , t.sk. aku vāku apbetonēšana</t>
  </si>
  <si>
    <t>Sadzīves notekūdeņu plastmasas kanalizācijas kontrolakas ø400/315 (h=1,0-1,5 m),  ar 40 t vāku, montāža asfalta segumā, ieskaitot akas vāka apbetonējumu</t>
  </si>
  <si>
    <t>Sadzīves notekūdeņu plastmasas kanalizācijas kontrolakas ø400/315 (h=1,5-2.0 m),  ar 40 t vāku, montāža zaļajā zonā, ieskaitot akas vāka apbetonējumu</t>
  </si>
  <si>
    <t>13</t>
  </si>
  <si>
    <t>Sadzīves notekūdeņu plastmasas kanalizācijas kontrolakas ø400/315 (h=2.0-2.5 m),  ar 40 t vāku, montāža zaļajā zonā, ieskaitot akas vāka apbetonējumu</t>
  </si>
  <si>
    <t>14</t>
  </si>
  <si>
    <t>15</t>
  </si>
  <si>
    <t>16</t>
  </si>
  <si>
    <t>Tas pats, h=1,0-1,5m</t>
  </si>
  <si>
    <t>17</t>
  </si>
  <si>
    <t>18</t>
  </si>
  <si>
    <t>Zemes darbi (rakšana, tranšeju sienu stiprināšana, grunsūdens līmeņa pazemināšana un tranšejas aizbēršana blietējot), ieskaitot izbrīvētās grunts promvešanu, pie caurules iebūves dziļuma  1,0 - 1,5 m</t>
  </si>
  <si>
    <t>19</t>
  </si>
  <si>
    <t>20</t>
  </si>
  <si>
    <t>21</t>
  </si>
  <si>
    <t>Tas pats, pie caurules iebūves dziļuma 2,5 – 3,0 m</t>
  </si>
  <si>
    <t>22</t>
  </si>
  <si>
    <t>23</t>
  </si>
  <si>
    <t>Turpmāk neizmantojama esoša kanalizācijas vada d200 hermētiska noslēgšana (aizbetonējot)</t>
  </si>
  <si>
    <t>24</t>
  </si>
  <si>
    <t>Turpmāk neizmantojama esoša drenāžas vada d50 hermētiska noslēgšana (aizbetonējot)</t>
  </si>
  <si>
    <t>25</t>
  </si>
  <si>
    <t>Esoša kanalizācijas vada d200 demontāža, ieskaitot aizvešanu, jebkurš dziļums</t>
  </si>
  <si>
    <t>26</t>
  </si>
  <si>
    <t>Esoša drenāžas vada d50 demontāža, ieskaitot aizvešanu, jebkurš dziļums</t>
  </si>
  <si>
    <t>27</t>
  </si>
  <si>
    <t>Esošo kanalizācijas vadu d100 pārslēgšana jaunprojektējamā dzelzbetona elementu grodu akā ø1000</t>
  </si>
  <si>
    <t>28</t>
  </si>
  <si>
    <t>Esošo kanalizācijas vadu d100 pārslēgšana jaunprojektējamā plastmasas akā ø400/315</t>
  </si>
  <si>
    <t>29</t>
  </si>
  <si>
    <t>Pieslēgums pie esošā kanalizācijas vada d150 esošā dzelzbetona elementu grodu akā ø1000</t>
  </si>
  <si>
    <t>30</t>
  </si>
  <si>
    <t>Pieslēgums pie esošā kanalizācijas vada d200 jaunprojektējamā dzelzbetona elementu grodu akā ø1000</t>
  </si>
  <si>
    <t>31</t>
  </si>
  <si>
    <t>Pieslēgums pie esošā kanalizācijas vada d200 esošā dzelzbetona elementu grodu akā ø1000</t>
  </si>
  <si>
    <t>32</t>
  </si>
  <si>
    <t>Nažveida aizbīdņu DN200 montāža uz izplūdēm esošā akā, t.sk. savienojošie elementi</t>
  </si>
  <si>
    <t>33</t>
  </si>
  <si>
    <t xml:space="preserve">Nažveida aizbīdņu DN150 montāža jaunizbūvētajā akā pirms autoceļa šķērsošanas </t>
  </si>
  <si>
    <t>34</t>
  </si>
  <si>
    <t>Šķērsojumi ar kabeļiem (t.sk. to atšurfēšana)</t>
  </si>
  <si>
    <t>35</t>
  </si>
  <si>
    <t>Šķērsojumi ar komunikācijām, kuru diametrs &lt;200mm  (t.sk. to atšurfēšana)</t>
  </si>
  <si>
    <t>36</t>
  </si>
  <si>
    <t>Šķērsojumi ar komunikācijām, kuru diametrs &gt;200mm  (t.sk. to atšurfēšana)</t>
  </si>
  <si>
    <t>37</t>
  </si>
  <si>
    <t xml:space="preserve"> Esošo kanalizācijas aku demontāža, dziļumam nepārsniedzot 4 m, iekļaujot cauruļvadu likvidēšanu, nepieciešamos aizbēršanas un virsmas atjaunošanas darbus</t>
  </si>
  <si>
    <t>38</t>
  </si>
  <si>
    <t>Ø110 caurules iebūvei dzelzsbetona grodu akā paredzētas aizsargčaulas montāža</t>
  </si>
  <si>
    <t>39</t>
  </si>
  <si>
    <t>Ø160 caurules iebūvei dzelzsbetona grodu akā paredzētas aizsargčaulas montāža</t>
  </si>
  <si>
    <t>40</t>
  </si>
  <si>
    <t>Īscaurules ar atloku PEHD CR SDR17  Ø40/DN32,  Evopipes – EVO SCGR ULTRASTRESS vai ekvivalenta, montāža</t>
  </si>
  <si>
    <t>Atloku adaptera UNI DCI DN 50, Hawle vai ekvivalenta, montāža</t>
  </si>
  <si>
    <t>Adaptera  PEHD CR SDR17  Ø63,  Hawle vai ekvivalenta, montāža</t>
  </si>
  <si>
    <t>Atloku krustgabala DCI DN100/100,  Hawle vai ekvivalenta, montāža</t>
  </si>
  <si>
    <t>Atloku trejgabala DCI DN50/50, Hawle vai ekvivalenta, montāža</t>
  </si>
  <si>
    <t>Tas pats, DCI DN100/65</t>
  </si>
  <si>
    <t>Atloku aizbīdņa DCI DN50,  Hawle vai ekvivalenta, montāža</t>
  </si>
  <si>
    <t>Elektrometināmas sedlu uzmavas PEHD CR SDR17 Ø63/32 montāža, Evopipes – EVO SCGR ULTRASTRESS vai ekvivalenta</t>
  </si>
  <si>
    <t>Elektrometināmas diametru pārejas PEHD CR SDR17 DN40/32 montāža, Evopipes – EVO SCGR ULTRASTRESS vai ekvivalenta</t>
  </si>
  <si>
    <t>Pievienošanās pie esošā ūdensvada d32 ar ISO savienojumu</t>
  </si>
  <si>
    <t>Ar pretkorozijas pārklājumu apstrādātu metāla karkasa elementu montāža</t>
  </si>
  <si>
    <t>Tas pats, asfalta segumā</t>
  </si>
  <si>
    <t xml:space="preserve">Pārkrituma  mezgla h=0,5-1,0m (t.sk. trejgabals, caurule, stiprinājumi) montāža dzelzsbetona akā ar ievadcaurules diametru 110 mm </t>
  </si>
  <si>
    <t xml:space="preserve">Pārkrituma  mezgla h=1,0-1,5m (t.sk. trejgabals, caurule, stiprinājumi) montāža dzelzsbetona akā ar ievadcaurules diametru 160 mm </t>
  </si>
  <si>
    <t>Tērauda apvalkcaurules DN150 iebūve valsts autoceļa šķērsošanai ar beztranšeju metodi un kanalizācijas spiedvada caurules PEHD CR SDR17 ø63, Evopipes – EVO SCGR ULTRASTRESS vai  ekvivalentas,  montāža tajā,  ieskaitot centrējošos gredzenus</t>
  </si>
  <si>
    <t>Kanalizācijas sūkņu stacijas KSS-1 pamatplātnes  betonēšana (betons B25; W8; F100, stiegrojum Ø12 A-III), ieskaitot veidņu uzstādīšanu/ nojaukšanu un nomu, ieliekamo detaļu  un enkurbultu uzstādīšanu</t>
  </si>
  <si>
    <t>Pamatu monolītā dzelzbetona joslas betonēšana, betons B25 W6 ieskaitot stiegrojuma sagatavošanu, veidņu uzstādīšanu un nojaukšanu</t>
  </si>
  <si>
    <t>Blietētu šķembu pamatnes ierīkošana zem grīdas, b=10 cm</t>
  </si>
  <si>
    <t>BioDRY-SB-50 pamatnes betonēšana (betons B25; W8; F100, stiegrojum Ø12 A-III), ieskaitot veidņu uzstādīšanu/ nojaukšanu un nomu, un enkurbultu uzstādīšanu</t>
  </si>
  <si>
    <t>Ø200 caurules iebūvei dzelzsbetona grodu akā paredzētas aizsargčaulas montāža</t>
  </si>
  <si>
    <t>41</t>
  </si>
  <si>
    <t>Kanalizācijas caruļvada noslēgtapas  ø160 montāža</t>
  </si>
  <si>
    <t>42</t>
  </si>
  <si>
    <t>Signālmietiņu pašteces kanalizācijas vada galos uz māju pieslēgumiem montāža</t>
  </si>
  <si>
    <t>43</t>
  </si>
  <si>
    <t>44</t>
  </si>
  <si>
    <t>CCTV pārbaude cauruļvada slīpuma noteikšanai</t>
  </si>
  <si>
    <t>Kanalizācijas spiedvada caurules PEHD CR SDR17 ø63, Evopipes – EVO SCGR ULTRASTRESS vai  ekvivalentas, montāža ar 15 cm smilts pamatnes ierīkošanu un izbūvētā cauruļvada smilts apbēruma ierīkošanu 30 cm virs caurules virsas posmā no KSS-1 līdz SpDz-1</t>
  </si>
  <si>
    <t>Tas pat, NAI teritorijā</t>
  </si>
  <si>
    <t>Tas pats, 90°</t>
  </si>
  <si>
    <t>Atloku līkuma DCI DN50, 30°,  Hawle vai ekvivalenta, montāža</t>
  </si>
  <si>
    <t>Aizsargčaulas DN63  montāža dzelzsbetona grodu akas sienā</t>
  </si>
  <si>
    <t>Zemes darbi (rakšana, tranšeju sienu stiprināšana, grunsūdens līmeņa pazemināšana un tranšejas aizbēršana blietējot), ieskaitot izbrīvētās grunts promvešanu, pie caurules iebūves dziļuma 1,5-2,0 m</t>
  </si>
  <si>
    <t>Turpmāk neizmantojami esoša kanalizācijas spiedvada d100 hermētiska noslēgšana (aizbetonējot)</t>
  </si>
  <si>
    <t xml:space="preserve"> Cauruļvadu izbūves vispārējās celtniecības darbi</t>
  </si>
  <si>
    <t>Asfalta seguma atjaunošana pēc ŪKT tīklu izbūves, t.sk.</t>
  </si>
  <si>
    <t>tajā skaitā uz 1 m2:</t>
  </si>
  <si>
    <t>Asfaltbetona ABT 11 h =4cm, ieklāšana</t>
  </si>
  <si>
    <t>Asfaltbetona AG 22 kārtas h =6cm ieklāšana</t>
  </si>
  <si>
    <t>Dolomīta šķembu (fr. 20-40) kārtas h=25cm ierīkošana</t>
  </si>
  <si>
    <t>Vidēji rupjas smilts k&gt;3 m/dnn kārtas h=30cm ierīkošna un blietēšana (&gt;97%)</t>
  </si>
  <si>
    <t>Grants šķembu seguma atjaunošana pēc ŪKT tīklu izbūves</t>
  </si>
  <si>
    <t>Grants šķembu maisījuma (fr. 5-20) (blietētas &gt;97%) kārtas h=5cm ierīkošana</t>
  </si>
  <si>
    <t>Grants šķembu maisījuma (fr. 20-40) (blietētas &gt;97%) kārtas h=25cm ierīkošana</t>
  </si>
  <si>
    <t>Zālāja atjaunošana pēc ŪKT tīklu izbūves</t>
  </si>
  <si>
    <t>3.1</t>
  </si>
  <si>
    <t>100 mm biezas melnzemes kārtas ierīkošana zālājiem</t>
  </si>
  <si>
    <t>3.2</t>
  </si>
  <si>
    <t>Zāliena ierīkošana (Turfline sēklu maisījums "Ornamental" ar izsējas normu 3kg/100m2)</t>
  </si>
  <si>
    <t>TEHNISKĀ SPECIFIKĀCIJA  Nr. 1</t>
  </si>
  <si>
    <t>Piezīmes</t>
  </si>
  <si>
    <t xml:space="preserve">1. Specifikāciju skatīt kopā ar ģenerālplānu, profiliem, tehniskajiem risinājumiem un pielikumiem. </t>
  </si>
  <si>
    <t>3. Materiālu komplektāciju veikt atbilstoši izstrādātājam projektam, ražotājfirmu un LR normatīvo aktu nosacījumiem.</t>
  </si>
  <si>
    <t>4. Projektētie materiāli un iekārtas drīkst tikt aizstātas ar analogiem izstrādājumiem, taču tiem ir jābut sertificētiem.</t>
  </si>
  <si>
    <t xml:space="preserve">5. Šos darbu un materiālu apjomus skatīt kopā ar projekta dokumentāciju. </t>
  </si>
  <si>
    <t>iepirkumam ar identifikācijas Nr. PND/2011-33-ERAF                                                   "Būvdarbi projektam "Priekules novada Bunkas pagasta Bunkas ciema ūdenssaimniecības attīstība""</t>
  </si>
  <si>
    <t>Nr.p.k.</t>
  </si>
  <si>
    <t>Pielikums Nr.10.2</t>
  </si>
  <si>
    <t>Pielikums Nr.10.1</t>
  </si>
  <si>
    <t>TEHNISKĀ SPECIFIKĀCIJA  Nr. 2</t>
  </si>
  <si>
    <r>
      <t>Saliekamo dzelzbetona elementu grodu akas SpDz-1 ø1000 (h=1.0-1.5 m) ar akas pamatni, grodiem, blīvgumiju grodu savienojumu vietās, grodu pārseguma vāku, kāpšļiem, peldoša tipa kaļamā ķeta akas vāku 40 t, plūsmas atsitiena plāksni , diametru pāreju, īscauruli , atloku adapteri , 90</t>
    </r>
    <r>
      <rPr>
        <vertAlign val="superscript"/>
        <sz val="12"/>
        <rFont val="Times New Roman"/>
        <family val="1"/>
      </rPr>
      <t xml:space="preserve">0  </t>
    </r>
    <r>
      <rPr>
        <sz val="12"/>
        <rFont val="Times New Roman"/>
        <family val="1"/>
      </rPr>
      <t>pagriezieniem un betonējumu, montāža asfalta segumā - spiediena dzēšanas aka</t>
    </r>
  </si>
  <si>
    <r>
      <t>Saliekamo dzelzbetona elementu grodu akas SpDz-2 ø1000  (h=0.5-1.0 m) ar akas pamatni, grodiem,  grodu pārseguma vāku, kāpšļiem, peldoša tipa kaļamā ķeta akas vāku 40 t, plūsmas atsitiena plāksni , diametru pāreju, īscauruli , atloku adapteri , 90</t>
    </r>
    <r>
      <rPr>
        <vertAlign val="superscript"/>
        <sz val="12"/>
        <rFont val="Times New Roman"/>
        <family val="1"/>
      </rPr>
      <t xml:space="preserve">0  </t>
    </r>
    <r>
      <rPr>
        <sz val="12"/>
        <rFont val="Times New Roman"/>
        <family val="1"/>
      </rPr>
      <t>pagriezieniem un betonējumu, montāža zaļajā zonā - spiediena dzēšanas aka.</t>
    </r>
  </si>
  <si>
    <r>
      <t xml:space="preserve">Elektrometināma līkuma PEHD CR SDR17 ø63, 11°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Evopipes – EVO SCGR ULTRASTRESS vai ekvivalenta,  montāža</t>
    </r>
  </si>
  <si>
    <r>
      <t xml:space="preserve">Elektrometināmas dubultuzmavas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PEHD CR SDR17 Ø63,  Evopipes – EVO SCGR ULTRASTRESS vai ekvivalenta, montāža</t>
    </r>
  </si>
  <si>
    <t>Pielikums Nr.10.3</t>
  </si>
  <si>
    <t>TEHNISKĀ SPECIFIKĀCIJA  Nr.3</t>
  </si>
  <si>
    <t>Pielikums Nr.10.4</t>
  </si>
  <si>
    <t>TEHNISKĀ SPECIFIKĀCIJA  Nr.4</t>
  </si>
  <si>
    <r>
      <t>m</t>
    </r>
    <r>
      <rPr>
        <vertAlign val="superscript"/>
        <sz val="12"/>
        <rFont val="Times New Roman"/>
        <family val="1"/>
      </rPr>
      <t>2</t>
    </r>
  </si>
  <si>
    <r>
      <t>m</t>
    </r>
    <r>
      <rPr>
        <i/>
        <vertAlign val="superscript"/>
        <sz val="12"/>
        <rFont val="Times New Roman"/>
        <family val="1"/>
      </rPr>
      <t>2</t>
    </r>
  </si>
  <si>
    <r>
      <t>m</t>
    </r>
    <r>
      <rPr>
        <vertAlign val="superscript"/>
        <sz val="12"/>
        <rFont val="Times New Roman"/>
        <family val="1"/>
      </rPr>
      <t>3</t>
    </r>
  </si>
  <si>
    <t>Kanalizācijas notekūdeņu pārsūknēšanas stacija ar diviem sūkņiem (rezerves un darba), polietilēna tvertne (PEHD) ø1200, vāks uzstādīšanai zem brauktuves (D400), H = 3,11 m ar sūkņa parametriem Q = 1,75 l/s, H = 13,3 m. KSS papildus paredzēts uz ieplūstošā cauruļvada uzstādīt noslēgarmatūru (ķīļveida aizbīdni) un lielo frakciju uzkrāšanas grozu (skatīt TN daļu -2. lapa)</t>
  </si>
  <si>
    <t>Pielikums Nr.10.5</t>
  </si>
  <si>
    <t>TEHNISKĀ SPECIFIKĀCIJA  Nr.5</t>
  </si>
  <si>
    <t>Pielikums Nr.10.6</t>
  </si>
  <si>
    <t>TEHNISKĀ SPECIFIKĀCIJA  Nr.6</t>
  </si>
  <si>
    <t>Pielikums Nr.10.7</t>
  </si>
  <si>
    <t>TEHNISKĀ SPECIFIKĀCIJA  Nr.7</t>
  </si>
  <si>
    <t xml:space="preserve">Kopā Tehnoloģiskās  iekārtas : </t>
  </si>
  <si>
    <t>Artēziskā urbuma sūkņa TWU 4-0813-C 3~ (WILO),Q=2.0 l/s, H=60 m, ar sūkņa vadības automātiku EC-Drain 1x4,0 un ar līmeņa slēdžiem WA65-5M, montāža</t>
  </si>
  <si>
    <r>
      <t>Artēziskā urbuma galvas apsaistes  montāža akā, tai skaitā noslēgarmatūra, veidgabali, ūdens skaitītājs ar impulsa devēju 7,2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/h,  SIEMENS vai ekvivalents</t>
    </r>
  </si>
  <si>
    <t>Pielikums Nr.10.8</t>
  </si>
  <si>
    <t>TEHNISKĀ SPECIFIKĀCIJA  Nr.8</t>
  </si>
  <si>
    <t>Pielikums Nr.10.9</t>
  </si>
  <si>
    <t>TEHNISKĀ SPECIFIKĀCIJA  Nr.9</t>
  </si>
  <si>
    <t>Pielikums Nr.10.10</t>
  </si>
  <si>
    <t>TEHNISKĀ SPECIFIKĀCIJA  Nr.10</t>
  </si>
  <si>
    <t>iepirkumam ar identifikācijas Nr. PND/2011-33-ERAF                                                                         "Būvdarbi projektam "Priekules novada Bunkas pagasta Bunkas ciema ūdenssaimniecības attīstība""</t>
  </si>
  <si>
    <t>Pielikums Nr.10.11</t>
  </si>
  <si>
    <t>TEHNISKĀ SPECIFIKĀCIJA  Nr.11</t>
  </si>
  <si>
    <r>
      <t>Kabeļa ar alumīnija dzīslām AXMK 4x16mm2 montāža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(apgaismojumam)</t>
    </r>
  </si>
  <si>
    <r>
      <t xml:space="preserve">Elektrometināma līkuma PEHD CR SDR17 ø32, 90°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Evopipes – EVO SCGR ULTRASTRESS vai ekvivalenta,  montāža</t>
    </r>
  </si>
  <si>
    <r>
      <t xml:space="preserve">Elektrometināma līkuma PEHD CR SDR17 ø40, 11°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Evopipes – EVO SCGR ULTRASTRESS vai ekvivalenta,  montāža</t>
    </r>
  </si>
  <si>
    <r>
      <t xml:space="preserve">Elektrometināma līkuma PEHD CR SDR17 ø110, 22°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Evopipes – EVO SCGR ULTRASTRESS vai ekvivalenta,  montāža</t>
    </r>
  </si>
  <si>
    <r>
      <t>Elektrometināma trejgabala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PEHD CR SDR17 Ø40/32,  Evopipes – EVO SCGR ULTRASTRESS vai ekvivalenta,  montāža</t>
    </r>
  </si>
  <si>
    <r>
      <t xml:space="preserve">Elektrometināmas dubultuzmavas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PEHD CR SDR17 Ø40,  Evopipes – EVO SCGR ULTRASTRESS vai ekvivalenta, montāža</t>
    </r>
  </si>
  <si>
    <t>4. Projektētie materiāli un iekārtas drīkst tikt aizstātas ar analogiem izstrādājumiem, taču tiem ir jābūt sertificētiem.</t>
  </si>
  <si>
    <t xml:space="preserve">Elektroapgāde, ārējie tīkli ELT </t>
  </si>
  <si>
    <t>2. Izstrādājot piedāvājumu, būvuzņēmējam rūpīgi pārskatīt projektu, un apjomos jāiekļauj arī neuzrādītie darbi un materiāli, lai kvalitatīvi veiktu būvniecību atbilstoši konkrētā būvuzņēmēja pielietotajai tehnoloģijai, un bez kuriem nebūtu iespējama būvdarbu pabeigšana</t>
  </si>
  <si>
    <t>ACO Drain vai ekvivalenta trapa  1900x150x150  montāža grīdā, t.sk. kanalizācijas vads līdz skatakai</t>
  </si>
  <si>
    <t>Neuzskaitītie darbi un materiāli, kas nav uzrādīti projektā, bet ir nepieciešami projektēto sistēmu montāžai, palaišanai, nodošanai ekspluatācijā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</si>
</sst>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dd/mm/yy"/>
    <numFmt numFmtId="165" formatCode="_-* #,##0.00_-;\-* #,##0.00_-;_-* \-??_-;_-@_-"/>
    <numFmt numFmtId="166" formatCode="0.0"/>
  </numFmts>
  <fonts count="34"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center" wrapText="1"/>
    </xf>
    <xf numFmtId="0" fontId="1" fillId="3" borderId="0" applyNumberFormat="0" applyBorder="0" applyProtection="0">
      <alignment vertical="center" wrapText="1"/>
    </xf>
    <xf numFmtId="0" fontId="2" fillId="4" borderId="0" applyNumberFormat="0" applyBorder="0" applyProtection="0">
      <alignment vertical="center" wrapText="1"/>
    </xf>
    <xf numFmtId="0" fontId="2" fillId="5" borderId="0" applyNumberFormat="0" applyBorder="0" applyProtection="0">
      <alignment vertical="center" wrapText="1"/>
    </xf>
    <xf numFmtId="0" fontId="2" fillId="6" borderId="0" applyNumberFormat="0" applyBorder="0" applyProtection="0">
      <alignment vertical="center" wrapText="1"/>
    </xf>
    <xf numFmtId="0" fontId="2" fillId="7" borderId="0" applyNumberFormat="0" applyBorder="0" applyProtection="0">
      <alignment vertical="center" wrapText="1"/>
    </xf>
    <xf numFmtId="0" fontId="2" fillId="8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" fillId="4" borderId="0" applyNumberFormat="0" applyBorder="0" applyProtection="0">
      <alignment vertical="center" wrapText="1"/>
    </xf>
    <xf numFmtId="0" fontId="2" fillId="5" borderId="0" applyNumberFormat="0" applyBorder="0" applyProtection="0">
      <alignment vertical="center" wrapText="1"/>
    </xf>
    <xf numFmtId="0" fontId="2" fillId="6" borderId="0" applyNumberFormat="0" applyBorder="0" applyProtection="0">
      <alignment vertical="center" wrapText="1"/>
    </xf>
    <xf numFmtId="0" fontId="2" fillId="7" borderId="0" applyNumberFormat="0" applyBorder="0" applyProtection="0">
      <alignment vertical="center" wrapText="1"/>
    </xf>
    <xf numFmtId="0" fontId="2" fillId="8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1" fillId="16" borderId="0" applyNumberFormat="0" applyBorder="0" applyProtection="0">
      <alignment vertical="center" wrapText="1"/>
    </xf>
    <xf numFmtId="0" fontId="1" fillId="17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20" borderId="0" applyNumberFormat="0" applyBorder="0" applyProtection="0">
      <alignment vertical="center" wrapText="1"/>
    </xf>
    <xf numFmtId="0" fontId="2" fillId="7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21" borderId="0" applyNumberFormat="0" applyBorder="0" applyProtection="0">
      <alignment vertical="center" wrapText="1"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" fillId="18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20" borderId="0" applyNumberFormat="0" applyBorder="0" applyProtection="0">
      <alignment vertical="center" wrapText="1"/>
    </xf>
    <xf numFmtId="0" fontId="2" fillId="7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21" borderId="0" applyNumberFormat="0" applyBorder="0" applyProtection="0">
      <alignment vertical="center" wrapText="1"/>
    </xf>
    <xf numFmtId="0" fontId="1" fillId="28" borderId="0" applyNumberFormat="0" applyBorder="0" applyProtection="0">
      <alignment vertical="center" wrapText="1"/>
    </xf>
    <xf numFmtId="0" fontId="1" fillId="29" borderId="0" applyNumberFormat="0" applyBorder="0" applyProtection="0">
      <alignment vertical="center" wrapText="1"/>
    </xf>
    <xf numFmtId="0" fontId="1" fillId="30" borderId="0" applyNumberFormat="0" applyBorder="0" applyProtection="0">
      <alignment vertical="center" wrapText="1"/>
    </xf>
    <xf numFmtId="0" fontId="1" fillId="19" borderId="0" applyNumberFormat="0" applyBorder="0" applyProtection="0">
      <alignment vertical="center" wrapText="1"/>
    </xf>
    <xf numFmtId="0" fontId="1" fillId="20" borderId="0" applyNumberFormat="0" applyBorder="0" applyProtection="0">
      <alignment vertical="center" wrapText="1"/>
    </xf>
    <xf numFmtId="0" fontId="1" fillId="17" borderId="0" applyNumberFormat="0" applyBorder="0" applyProtection="0">
      <alignment vertical="center" wrapText="1"/>
    </xf>
    <xf numFmtId="0" fontId="1" fillId="28" borderId="0" applyNumberFormat="0" applyBorder="0" applyProtection="0">
      <alignment vertical="center" wrapText="1"/>
    </xf>
    <xf numFmtId="0" fontId="1" fillId="31" borderId="0" applyNumberFormat="0" applyBorder="0" applyProtection="0">
      <alignment vertical="center" wrapText="1"/>
    </xf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1" fillId="30" borderId="0" applyNumberFormat="0" applyBorder="0" applyProtection="0">
      <alignment vertical="center" wrapText="1"/>
    </xf>
    <xf numFmtId="0" fontId="1" fillId="19" borderId="0" applyNumberFormat="0" applyBorder="0" applyProtection="0">
      <alignment vertical="center" wrapText="1"/>
    </xf>
    <xf numFmtId="0" fontId="1" fillId="20" borderId="0" applyNumberFormat="0" applyBorder="0" applyProtection="0">
      <alignment vertical="center" wrapText="1"/>
    </xf>
    <xf numFmtId="0" fontId="1" fillId="17" borderId="0" applyNumberFormat="0" applyBorder="0" applyProtection="0">
      <alignment vertical="center" wrapText="1"/>
    </xf>
    <xf numFmtId="0" fontId="1" fillId="28" borderId="0" applyNumberFormat="0" applyBorder="0" applyProtection="0">
      <alignment vertical="center" wrapText="1"/>
    </xf>
    <xf numFmtId="0" fontId="1" fillId="31" borderId="0" applyNumberFormat="0" applyBorder="0" applyProtection="0">
      <alignment vertical="center" wrapText="1"/>
    </xf>
    <xf numFmtId="0" fontId="1" fillId="2" borderId="0" applyNumberFormat="0" applyBorder="0" applyProtection="0">
      <alignment vertical="center" wrapText="1"/>
    </xf>
    <xf numFmtId="0" fontId="1" fillId="3" borderId="0" applyNumberFormat="0" applyBorder="0" applyProtection="0">
      <alignment vertical="center" wrapText="1"/>
    </xf>
    <xf numFmtId="0" fontId="1" fillId="16" borderId="0" applyNumberFormat="0" applyBorder="0" applyProtection="0">
      <alignment vertical="center" wrapText="1"/>
    </xf>
    <xf numFmtId="0" fontId="1" fillId="17" borderId="0" applyNumberFormat="0" applyBorder="0" applyProtection="0">
      <alignment vertical="center" wrapText="1"/>
    </xf>
    <xf numFmtId="0" fontId="1" fillId="28" borderId="0" applyNumberFormat="0" applyBorder="0" applyProtection="0">
      <alignment vertical="center" wrapText="1"/>
    </xf>
    <xf numFmtId="0" fontId="1" fillId="29" borderId="0" applyNumberFormat="0" applyBorder="0" applyProtection="0">
      <alignment vertical="center" wrapText="1"/>
    </xf>
    <xf numFmtId="0" fontId="3" fillId="38" borderId="1" applyNumberFormat="0" applyProtection="0">
      <alignment vertical="center" wrapText="1"/>
    </xf>
    <xf numFmtId="0" fontId="4" fillId="5" borderId="0" applyNumberFormat="0" applyBorder="0" applyProtection="0">
      <alignment vertical="center" wrapText="1"/>
    </xf>
    <xf numFmtId="0" fontId="5" fillId="0" borderId="0" applyNumberFormat="0" applyFill="0" applyBorder="0" applyProtection="0">
      <alignment vertical="center" wrapText="1"/>
    </xf>
    <xf numFmtId="0" fontId="3" fillId="38" borderId="1" applyNumberFormat="0" applyProtection="0">
      <alignment vertical="center" wrapText="1"/>
    </xf>
    <xf numFmtId="0" fontId="6" fillId="39" borderId="2" applyNumberFormat="0" applyProtection="0">
      <alignment vertical="center" wrapText="1"/>
    </xf>
    <xf numFmtId="0" fontId="7" fillId="0" borderId="0">
      <alignment/>
      <protection/>
    </xf>
    <xf numFmtId="0" fontId="8" fillId="0" borderId="0" applyNumberFormat="0" applyFill="0" applyBorder="0" applyProtection="0">
      <alignment vertical="center" wrapText="1"/>
    </xf>
    <xf numFmtId="0" fontId="9" fillId="6" borderId="0" applyNumberFormat="0" applyBorder="0" applyProtection="0">
      <alignment vertical="center" wrapText="1"/>
    </xf>
    <xf numFmtId="0" fontId="10" fillId="0" borderId="3" applyNumberFormat="0" applyFill="0" applyProtection="0">
      <alignment vertical="center" wrapText="1"/>
    </xf>
    <xf numFmtId="0" fontId="11" fillId="0" borderId="4" applyNumberFormat="0" applyFill="0" applyProtection="0">
      <alignment vertical="center" wrapText="1"/>
    </xf>
    <xf numFmtId="0" fontId="12" fillId="0" borderId="5" applyNumberFormat="0" applyFill="0" applyProtection="0">
      <alignment vertical="center" wrapText="1"/>
    </xf>
    <xf numFmtId="0" fontId="12" fillId="0" borderId="0" applyNumberFormat="0" applyFill="0" applyBorder="0" applyProtection="0">
      <alignment vertical="center" wrapText="1"/>
    </xf>
    <xf numFmtId="0" fontId="31" fillId="0" borderId="0" applyNumberFormat="0" applyFill="0" applyBorder="0" applyAlignment="0" applyProtection="0"/>
    <xf numFmtId="0" fontId="13" fillId="9" borderId="1" applyNumberFormat="0" applyProtection="0">
      <alignment vertical="center" wrapText="1"/>
    </xf>
    <xf numFmtId="0" fontId="13" fillId="9" borderId="1" applyNumberFormat="0" applyProtection="0">
      <alignment vertical="center" wrapText="1"/>
    </xf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38" borderId="6" applyNumberFormat="0" applyProtection="0">
      <alignment vertical="center" wrapText="1"/>
    </xf>
    <xf numFmtId="165" fontId="0" fillId="0" borderId="0" applyFill="0" applyBorder="0" applyProtection="0">
      <alignment vertical="center" wrapText="1"/>
    </xf>
    <xf numFmtId="41" fontId="0" fillId="0" borderId="0" applyFill="0" applyBorder="0" applyAlignment="0" applyProtection="0"/>
    <xf numFmtId="0" fontId="15" fillId="0" borderId="7" applyNumberFormat="0" applyFill="0" applyProtection="0">
      <alignment vertical="center" wrapText="1"/>
    </xf>
    <xf numFmtId="0" fontId="9" fillId="6" borderId="0" applyNumberFormat="0" applyBorder="0" applyProtection="0">
      <alignment vertical="center" wrapText="1"/>
    </xf>
    <xf numFmtId="0" fontId="16" fillId="0" borderId="8" applyNumberFormat="0" applyFill="0" applyProtection="0">
      <alignment vertical="center" wrapText="1"/>
    </xf>
    <xf numFmtId="0" fontId="17" fillId="46" borderId="0" applyNumberFormat="0" applyBorder="0" applyProtection="0">
      <alignment vertical="center" wrapText="1"/>
    </xf>
    <xf numFmtId="0" fontId="17" fillId="46" borderId="0" applyNumberFormat="0" applyBorder="0" applyProtection="0">
      <alignment vertical="center" wrapText="1"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Protection="0">
      <alignment vertical="center" wrapText="1"/>
    </xf>
    <xf numFmtId="0" fontId="0" fillId="47" borderId="9" applyNumberFormat="0" applyProtection="0">
      <alignment vertical="center" wrapText="1"/>
    </xf>
    <xf numFmtId="0" fontId="14" fillId="38" borderId="6" applyNumberFormat="0" applyProtection="0">
      <alignment vertical="center" wrapText="1"/>
    </xf>
    <xf numFmtId="0" fontId="8" fillId="0" borderId="0" applyNumberFormat="0" applyFill="0" applyBorder="0" applyProtection="0">
      <alignment vertical="center" wrapText="1"/>
    </xf>
    <xf numFmtId="0" fontId="6" fillId="39" borderId="2" applyNumberFormat="0" applyProtection="0">
      <alignment vertical="center" wrapText="1"/>
    </xf>
    <xf numFmtId="0" fontId="0" fillId="47" borderId="9" applyNumberFormat="0" applyProtection="0">
      <alignment vertical="center" wrapText="1"/>
    </xf>
    <xf numFmtId="9" fontId="0" fillId="0" borderId="0" applyFill="0" applyBorder="0" applyAlignment="0" applyProtection="0"/>
    <xf numFmtId="0" fontId="33" fillId="0" borderId="10" applyNumberFormat="0" applyFill="0" applyAlignment="0" applyProtection="0"/>
    <xf numFmtId="0" fontId="16" fillId="0" borderId="8" applyNumberFormat="0" applyFill="0" applyProtection="0">
      <alignment vertical="center" wrapText="1"/>
    </xf>
    <xf numFmtId="0" fontId="4" fillId="5" borderId="0" applyNumberFormat="0" applyBorder="0" applyProtection="0">
      <alignment vertical="center" wrapText="1"/>
    </xf>
    <xf numFmtId="0" fontId="0" fillId="0" borderId="0">
      <alignment/>
      <protection/>
    </xf>
    <xf numFmtId="0" fontId="18" fillId="0" borderId="0" applyNumberFormat="0" applyFill="0" applyBorder="0" applyProtection="0">
      <alignment vertical="center" wrapText="1"/>
    </xf>
    <xf numFmtId="0" fontId="15" fillId="0" borderId="7" applyNumberFormat="0" applyFill="0" applyProtection="0">
      <alignment vertical="center" wrapText="1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3" applyNumberFormat="0" applyFill="0" applyProtection="0">
      <alignment vertical="center" wrapText="1"/>
    </xf>
    <xf numFmtId="0" fontId="11" fillId="0" borderId="4" applyNumberFormat="0" applyFill="0" applyProtection="0">
      <alignment vertical="center" wrapText="1"/>
    </xf>
    <xf numFmtId="0" fontId="12" fillId="0" borderId="5" applyNumberFormat="0" applyFill="0" applyProtection="0">
      <alignment vertical="center" wrapText="1"/>
    </xf>
    <xf numFmtId="0" fontId="12" fillId="0" borderId="0" applyNumberForma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 wrapText="1"/>
    </xf>
  </cellStyleXfs>
  <cellXfs count="180">
    <xf numFmtId="0" fontId="0" fillId="0" borderId="0" xfId="0" applyFont="1" applyAlignment="1">
      <alignment/>
    </xf>
    <xf numFmtId="0" fontId="20" fillId="0" borderId="0" xfId="122" applyFont="1" applyAlignment="1">
      <alignment wrapText="1"/>
      <protection/>
    </xf>
    <xf numFmtId="0" fontId="21" fillId="0" borderId="0" xfId="122" applyFont="1" applyAlignment="1" applyProtection="1">
      <alignment horizontal="center" wrapText="1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166" fontId="20" fillId="0" borderId="14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120" applyFont="1" applyFill="1" applyBorder="1" applyAlignment="1">
      <alignment horizontal="left" vertical="center" wrapText="1"/>
      <protection/>
    </xf>
    <xf numFmtId="0" fontId="20" fillId="0" borderId="16" xfId="0" applyFont="1" applyFill="1" applyBorder="1" applyAlignment="1">
      <alignment horizontal="center" vertical="center"/>
    </xf>
    <xf numFmtId="166" fontId="20" fillId="0" borderId="16" xfId="0" applyNumberFormat="1" applyFont="1" applyFill="1" applyBorder="1" applyAlignment="1">
      <alignment horizontal="center" vertical="center"/>
    </xf>
    <xf numFmtId="0" fontId="20" fillId="0" borderId="16" xfId="120" applyFont="1" applyFill="1" applyBorder="1" applyAlignment="1">
      <alignment vertical="center" wrapText="1"/>
      <protection/>
    </xf>
    <xf numFmtId="1" fontId="20" fillId="0" borderId="16" xfId="0" applyNumberFormat="1" applyFont="1" applyFill="1" applyBorder="1" applyAlignment="1">
      <alignment horizontal="center" vertical="center"/>
    </xf>
    <xf numFmtId="2" fontId="20" fillId="0" borderId="16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left" vertical="center" wrapText="1"/>
    </xf>
    <xf numFmtId="2" fontId="20" fillId="0" borderId="16" xfId="0" applyNumberFormat="1" applyFont="1" applyFill="1" applyBorder="1" applyAlignment="1">
      <alignment horizontal="center" vertical="center" wrapText="1"/>
    </xf>
    <xf numFmtId="0" fontId="20" fillId="0" borderId="16" xfId="120" applyFont="1" applyFill="1" applyBorder="1" applyAlignment="1">
      <alignment horizontal="center" vertical="center"/>
      <protection/>
    </xf>
    <xf numFmtId="2" fontId="20" fillId="0" borderId="16" xfId="120" applyNumberFormat="1" applyFont="1" applyFill="1" applyBorder="1" applyAlignment="1">
      <alignment horizontal="center" vertical="center"/>
      <protection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120" applyFont="1" applyFill="1" applyBorder="1" applyAlignment="1">
      <alignment vertical="center" wrapText="1"/>
      <protection/>
    </xf>
    <xf numFmtId="0" fontId="20" fillId="0" borderId="18" xfId="0" applyFont="1" applyFill="1" applyBorder="1" applyAlignment="1">
      <alignment horizontal="center" vertical="center" wrapText="1"/>
    </xf>
    <xf numFmtId="2" fontId="20" fillId="0" borderId="18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right" vertical="center"/>
    </xf>
    <xf numFmtId="2" fontId="21" fillId="0" borderId="14" xfId="0" applyNumberFormat="1" applyFont="1" applyFill="1" applyBorder="1" applyAlignment="1">
      <alignment horizontal="right" vertical="center"/>
    </xf>
    <xf numFmtId="2" fontId="20" fillId="0" borderId="0" xfId="0" applyNumberFormat="1" applyFont="1" applyFill="1" applyAlignment="1">
      <alignment vertical="center" wrapText="1"/>
    </xf>
    <xf numFmtId="0" fontId="21" fillId="0" borderId="0" xfId="0" applyFont="1" applyFill="1" applyAlignment="1">
      <alignment horizontal="left" vertical="center" wrapText="1"/>
    </xf>
    <xf numFmtId="2" fontId="21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20" fillId="0" borderId="14" xfId="120" applyFont="1" applyFill="1" applyBorder="1" applyAlignment="1">
      <alignment vertical="center" wrapText="1"/>
      <protection/>
    </xf>
    <xf numFmtId="166" fontId="20" fillId="0" borderId="16" xfId="0" applyNumberFormat="1" applyFont="1" applyFill="1" applyBorder="1" applyAlignment="1">
      <alignment horizontal="center" vertical="center" wrapText="1"/>
    </xf>
    <xf numFmtId="0" fontId="20" fillId="0" borderId="16" xfId="120" applyFont="1" applyFill="1" applyBorder="1" applyAlignment="1">
      <alignment horizontal="center" vertical="center" wrapText="1"/>
      <protection/>
    </xf>
    <xf numFmtId="2" fontId="20" fillId="0" borderId="16" xfId="120" applyNumberFormat="1" applyFont="1" applyFill="1" applyBorder="1" applyAlignment="1">
      <alignment horizontal="center" vertical="center" wrapText="1"/>
      <protection/>
    </xf>
    <xf numFmtId="2" fontId="20" fillId="0" borderId="18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120" applyFont="1" applyFill="1" applyBorder="1" applyAlignment="1">
      <alignment horizontal="left" vertical="center" wrapText="1"/>
      <protection/>
    </xf>
    <xf numFmtId="0" fontId="20" fillId="0" borderId="0" xfId="120" applyFont="1" applyFill="1" applyBorder="1" applyAlignment="1">
      <alignment horizontal="center" vertical="center"/>
      <protection/>
    </xf>
    <xf numFmtId="166" fontId="20" fillId="0" borderId="0" xfId="0" applyNumberFormat="1" applyFont="1" applyFill="1" applyBorder="1" applyAlignment="1">
      <alignment horizontal="center" vertical="center"/>
    </xf>
    <xf numFmtId="166" fontId="20" fillId="0" borderId="0" xfId="120" applyNumberFormat="1" applyFont="1" applyFill="1" applyBorder="1" applyAlignment="1">
      <alignment horizontal="center" vertical="center"/>
      <protection/>
    </xf>
    <xf numFmtId="0" fontId="20" fillId="0" borderId="0" xfId="120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 vertical="center"/>
    </xf>
    <xf numFmtId="0" fontId="20" fillId="0" borderId="14" xfId="120" applyFont="1" applyFill="1" applyBorder="1" applyAlignment="1">
      <alignment horizontal="center" vertical="center"/>
      <protection/>
    </xf>
    <xf numFmtId="2" fontId="20" fillId="0" borderId="14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6" xfId="120" applyFont="1" applyFill="1" applyBorder="1" applyAlignment="1">
      <alignment horizontal="center" vertical="center"/>
      <protection/>
    </xf>
    <xf numFmtId="2" fontId="23" fillId="0" borderId="16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23" fillId="0" borderId="16" xfId="120" applyFont="1" applyFill="1" applyBorder="1" applyAlignment="1">
      <alignment horizontal="left" vertical="center" wrapText="1"/>
      <protection/>
    </xf>
    <xf numFmtId="0" fontId="20" fillId="0" borderId="15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 wrapText="1"/>
    </xf>
    <xf numFmtId="0" fontId="20" fillId="0" borderId="18" xfId="120" applyFont="1" applyFill="1" applyBorder="1" applyAlignment="1">
      <alignment horizontal="left" vertical="center" wrapText="1"/>
      <protection/>
    </xf>
    <xf numFmtId="0" fontId="21" fillId="0" borderId="13" xfId="0" applyFont="1" applyFill="1" applyBorder="1" applyAlignment="1">
      <alignment horizontal="center" vertical="center" wrapText="1"/>
    </xf>
    <xf numFmtId="49" fontId="25" fillId="0" borderId="14" xfId="120" applyNumberFormat="1" applyFont="1" applyFill="1" applyBorder="1" applyAlignment="1">
      <alignment vertical="center"/>
      <protection/>
    </xf>
    <xf numFmtId="0" fontId="20" fillId="0" borderId="14" xfId="0" applyFont="1" applyFill="1" applyBorder="1" applyAlignment="1">
      <alignment vertical="center" wrapText="1"/>
    </xf>
    <xf numFmtId="2" fontId="20" fillId="0" borderId="16" xfId="86" applyNumberFormat="1" applyFont="1" applyFill="1" applyBorder="1" applyAlignment="1">
      <alignment horizontal="center" vertical="center"/>
      <protection/>
    </xf>
    <xf numFmtId="0" fontId="20" fillId="0" borderId="15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vertical="center" wrapText="1"/>
    </xf>
    <xf numFmtId="2" fontId="20" fillId="0" borderId="16" xfId="0" applyNumberFormat="1" applyFont="1" applyFill="1" applyBorder="1" applyAlignment="1">
      <alignment vertical="center" wrapText="1"/>
    </xf>
    <xf numFmtId="0" fontId="21" fillId="0" borderId="15" xfId="0" applyFont="1" applyFill="1" applyBorder="1" applyAlignment="1">
      <alignment horizontal="center" vertical="center" wrapText="1"/>
    </xf>
    <xf numFmtId="49" fontId="25" fillId="0" borderId="16" xfId="120" applyNumberFormat="1" applyFont="1" applyFill="1" applyBorder="1" applyAlignment="1">
      <alignment vertical="center"/>
      <protection/>
    </xf>
    <xf numFmtId="2" fontId="25" fillId="0" borderId="16" xfId="120" applyNumberFormat="1" applyFont="1" applyFill="1" applyBorder="1" applyAlignment="1">
      <alignment vertical="center"/>
      <protection/>
    </xf>
    <xf numFmtId="0" fontId="20" fillId="0" borderId="17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49" fontId="26" fillId="0" borderId="14" xfId="120" applyNumberFormat="1" applyFont="1" applyFill="1" applyBorder="1" applyAlignment="1">
      <alignment horizontal="center" vertical="center"/>
      <protection/>
    </xf>
    <xf numFmtId="0" fontId="26" fillId="0" borderId="16" xfId="86" applyFont="1" applyFill="1" applyBorder="1" applyAlignment="1">
      <alignment horizontal="center" vertical="center" wrapText="1"/>
      <protection/>
    </xf>
    <xf numFmtId="0" fontId="21" fillId="0" borderId="16" xfId="86" applyFont="1" applyFill="1" applyBorder="1" applyAlignment="1">
      <alignment vertical="center" wrapText="1"/>
      <protection/>
    </xf>
    <xf numFmtId="2" fontId="21" fillId="0" borderId="16" xfId="86" applyNumberFormat="1" applyFont="1" applyFill="1" applyBorder="1" applyAlignment="1">
      <alignment vertical="center" wrapText="1"/>
      <protection/>
    </xf>
    <xf numFmtId="0" fontId="20" fillId="0" borderId="16" xfId="86" applyFont="1" applyFill="1" applyBorder="1" applyAlignment="1">
      <alignment horizontal="center" vertical="center" wrapText="1"/>
      <protection/>
    </xf>
    <xf numFmtId="2" fontId="20" fillId="0" borderId="16" xfId="86" applyNumberFormat="1" applyFont="1" applyFill="1" applyBorder="1" applyAlignment="1">
      <alignment horizontal="center" vertical="center" wrapText="1"/>
      <protection/>
    </xf>
    <xf numFmtId="2" fontId="20" fillId="0" borderId="16" xfId="115" applyNumberFormat="1" applyFont="1" applyFill="1" applyBorder="1" applyAlignment="1">
      <alignment horizontal="center" vertical="center" wrapText="1"/>
      <protection/>
    </xf>
    <xf numFmtId="0" fontId="20" fillId="0" borderId="0" xfId="121" applyFont="1" applyFill="1" applyAlignment="1">
      <alignment vertical="center"/>
      <protection/>
    </xf>
    <xf numFmtId="0" fontId="20" fillId="0" borderId="16" xfId="112" applyFont="1" applyFill="1" applyBorder="1" applyAlignment="1">
      <alignment horizontal="left" vertical="center" wrapText="1"/>
      <protection/>
    </xf>
    <xf numFmtId="0" fontId="20" fillId="0" borderId="16" xfId="113" applyFont="1" applyFill="1" applyBorder="1" applyAlignment="1">
      <alignment horizontal="center" vertical="center" wrapText="1"/>
      <protection/>
    </xf>
    <xf numFmtId="2" fontId="20" fillId="0" borderId="16" xfId="113" applyNumberFormat="1" applyFont="1" applyFill="1" applyBorder="1" applyAlignment="1">
      <alignment horizontal="center" vertical="center" wrapText="1"/>
      <protection/>
    </xf>
    <xf numFmtId="2" fontId="20" fillId="0" borderId="0" xfId="121" applyNumberFormat="1" applyFont="1" applyFill="1" applyAlignment="1">
      <alignment vertical="center"/>
      <protection/>
    </xf>
    <xf numFmtId="0" fontId="20" fillId="0" borderId="0" xfId="0" applyFont="1" applyFill="1" applyAlignment="1">
      <alignment/>
    </xf>
    <xf numFmtId="0" fontId="26" fillId="0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/>
    </xf>
    <xf numFmtId="2" fontId="21" fillId="0" borderId="16" xfId="0" applyNumberFormat="1" applyFont="1" applyFill="1" applyBorder="1" applyAlignment="1">
      <alignment vertical="center"/>
    </xf>
    <xf numFmtId="0" fontId="23" fillId="0" borderId="16" xfId="120" applyFont="1" applyFill="1" applyBorder="1" applyAlignment="1">
      <alignment vertical="center" wrapText="1"/>
      <protection/>
    </xf>
    <xf numFmtId="2" fontId="23" fillId="0" borderId="16" xfId="120" applyNumberFormat="1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vertical="center" wrapText="1"/>
    </xf>
    <xf numFmtId="0" fontId="20" fillId="0" borderId="18" xfId="120" applyFont="1" applyFill="1" applyBorder="1" applyAlignment="1">
      <alignment horizontal="center" vertical="center"/>
      <protection/>
    </xf>
    <xf numFmtId="2" fontId="20" fillId="0" borderId="18" xfId="120" applyNumberFormat="1" applyFont="1" applyFill="1" applyBorder="1" applyAlignment="1">
      <alignment horizontal="center" vertical="center" wrapText="1"/>
      <protection/>
    </xf>
    <xf numFmtId="2" fontId="20" fillId="0" borderId="13" xfId="0" applyNumberFormat="1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166" fontId="20" fillId="0" borderId="14" xfId="0" applyNumberFormat="1" applyFont="1" applyFill="1" applyBorder="1" applyAlignment="1">
      <alignment horizontal="center" vertical="center" wrapText="1"/>
    </xf>
    <xf numFmtId="0" fontId="21" fillId="0" borderId="16" xfId="86" applyFont="1" applyFill="1" applyBorder="1" applyAlignment="1">
      <alignment horizontal="center" vertical="center"/>
      <protection/>
    </xf>
    <xf numFmtId="0" fontId="21" fillId="0" borderId="16" xfId="86" applyFont="1" applyFill="1" applyBorder="1" applyAlignment="1">
      <alignment vertical="center"/>
      <protection/>
    </xf>
    <xf numFmtId="0" fontId="26" fillId="0" borderId="16" xfId="86" applyFont="1" applyFill="1" applyBorder="1" applyAlignment="1">
      <alignment horizontal="center" vertical="center"/>
      <protection/>
    </xf>
    <xf numFmtId="2" fontId="21" fillId="0" borderId="16" xfId="86" applyNumberFormat="1" applyFont="1" applyFill="1" applyBorder="1" applyAlignment="1">
      <alignment vertical="center"/>
      <protection/>
    </xf>
    <xf numFmtId="0" fontId="20" fillId="0" borderId="15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2" fontId="20" fillId="0" borderId="16" xfId="0" applyNumberFormat="1" applyFont="1" applyFill="1" applyBorder="1" applyAlignment="1">
      <alignment vertical="center"/>
    </xf>
    <xf numFmtId="49" fontId="26" fillId="0" borderId="16" xfId="120" applyNumberFormat="1" applyFont="1" applyFill="1" applyBorder="1" applyAlignment="1">
      <alignment horizontal="center" vertical="center"/>
      <protection/>
    </xf>
    <xf numFmtId="2" fontId="21" fillId="0" borderId="0" xfId="0" applyNumberFormat="1" applyFont="1" applyFill="1" applyBorder="1" applyAlignment="1">
      <alignment horizontal="center" vertical="center" wrapText="1"/>
    </xf>
    <xf numFmtId="0" fontId="20" fillId="0" borderId="14" xfId="86" applyFont="1" applyFill="1" applyBorder="1" applyAlignment="1">
      <alignment horizontal="center" vertical="center" wrapText="1"/>
      <protection/>
    </xf>
    <xf numFmtId="2" fontId="20" fillId="0" borderId="14" xfId="86" applyNumberFormat="1" applyFont="1" applyFill="1" applyBorder="1" applyAlignment="1">
      <alignment horizontal="center" vertical="center"/>
      <protection/>
    </xf>
    <xf numFmtId="0" fontId="20" fillId="0" borderId="18" xfId="86" applyFont="1" applyFill="1" applyBorder="1" applyAlignment="1">
      <alignment horizontal="center" vertical="center" wrapText="1"/>
      <protection/>
    </xf>
    <xf numFmtId="2" fontId="20" fillId="0" borderId="18" xfId="86" applyNumberFormat="1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center" vertical="center" wrapText="1"/>
    </xf>
    <xf numFmtId="0" fontId="26" fillId="0" borderId="14" xfId="120" applyFont="1" applyFill="1" applyBorder="1" applyAlignment="1">
      <alignment horizontal="center" vertical="center" wrapText="1"/>
      <protection/>
    </xf>
    <xf numFmtId="0" fontId="21" fillId="0" borderId="14" xfId="0" applyFont="1" applyFill="1" applyBorder="1" applyAlignment="1">
      <alignment horizontal="center" vertical="center" wrapText="1"/>
    </xf>
    <xf numFmtId="49" fontId="20" fillId="0" borderId="15" xfId="120" applyNumberFormat="1" applyFont="1" applyFill="1" applyBorder="1" applyAlignment="1">
      <alignment horizontal="center" vertical="center" wrapText="1"/>
      <protection/>
    </xf>
    <xf numFmtId="0" fontId="20" fillId="0" borderId="0" xfId="119" applyFont="1" applyFill="1" applyAlignment="1">
      <alignment vertical="center"/>
      <protection/>
    </xf>
    <xf numFmtId="49" fontId="20" fillId="0" borderId="17" xfId="120" applyNumberFormat="1" applyFont="1" applyFill="1" applyBorder="1" applyAlignment="1">
      <alignment horizontal="center" vertical="center" wrapText="1"/>
      <protection/>
    </xf>
    <xf numFmtId="0" fontId="20" fillId="0" borderId="18" xfId="0" applyFont="1" applyFill="1" applyBorder="1" applyAlignment="1">
      <alignment horizontal="center" vertical="center"/>
    </xf>
    <xf numFmtId="0" fontId="25" fillId="0" borderId="14" xfId="120" applyFont="1" applyFill="1" applyBorder="1" applyAlignment="1">
      <alignment vertical="center" wrapText="1"/>
      <protection/>
    </xf>
    <xf numFmtId="0" fontId="20" fillId="0" borderId="19" xfId="0" applyFont="1" applyFill="1" applyBorder="1" applyAlignment="1">
      <alignment horizontal="left" wrapText="1"/>
    </xf>
    <xf numFmtId="0" fontId="26" fillId="0" borderId="16" xfId="120" applyFont="1" applyFill="1" applyBorder="1" applyAlignment="1">
      <alignment horizontal="center" vertical="center" wrapText="1"/>
      <protection/>
    </xf>
    <xf numFmtId="0" fontId="25" fillId="0" borderId="16" xfId="120" applyFont="1" applyFill="1" applyBorder="1" applyAlignment="1">
      <alignment vertical="center" wrapText="1"/>
      <protection/>
    </xf>
    <xf numFmtId="2" fontId="25" fillId="0" borderId="16" xfId="120" applyNumberFormat="1" applyFont="1" applyFill="1" applyBorder="1" applyAlignment="1">
      <alignment vertical="center" wrapText="1"/>
      <protection/>
    </xf>
    <xf numFmtId="0" fontId="25" fillId="0" borderId="16" xfId="120" applyFont="1" applyFill="1" applyBorder="1" applyAlignment="1">
      <alignment horizontal="center" vertical="center" wrapText="1"/>
      <protection/>
    </xf>
    <xf numFmtId="0" fontId="20" fillId="0" borderId="18" xfId="0" applyFont="1" applyFill="1" applyBorder="1" applyAlignment="1">
      <alignment horizontal="left" vertical="center" wrapText="1"/>
    </xf>
    <xf numFmtId="2" fontId="20" fillId="0" borderId="18" xfId="0" applyNumberFormat="1" applyFont="1" applyFill="1" applyBorder="1" applyAlignment="1">
      <alignment horizontal="left" vertical="center" wrapText="1"/>
    </xf>
    <xf numFmtId="0" fontId="20" fillId="0" borderId="0" xfId="119" applyFont="1" applyFill="1">
      <alignment/>
      <protection/>
    </xf>
    <xf numFmtId="2" fontId="21" fillId="0" borderId="14" xfId="0" applyNumberFormat="1" applyFont="1" applyFill="1" applyBorder="1" applyAlignment="1">
      <alignment horizontal="center" vertical="center" wrapText="1"/>
    </xf>
    <xf numFmtId="1" fontId="20" fillId="0" borderId="16" xfId="120" applyNumberFormat="1" applyFont="1" applyFill="1" applyBorder="1" applyAlignment="1">
      <alignment horizontal="center" vertical="center" wrapText="1"/>
      <protection/>
    </xf>
    <xf numFmtId="1" fontId="20" fillId="0" borderId="16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/>
    </xf>
    <xf numFmtId="2" fontId="20" fillId="0" borderId="15" xfId="0" applyNumberFormat="1" applyFont="1" applyFill="1" applyBorder="1" applyAlignment="1">
      <alignment vertical="center" wrapText="1"/>
    </xf>
    <xf numFmtId="2" fontId="21" fillId="0" borderId="16" xfId="0" applyNumberFormat="1" applyFont="1" applyFill="1" applyBorder="1" applyAlignment="1">
      <alignment horizontal="right" vertical="center"/>
    </xf>
    <xf numFmtId="2" fontId="26" fillId="0" borderId="16" xfId="86" applyNumberFormat="1" applyFont="1" applyFill="1" applyBorder="1" applyAlignment="1">
      <alignment horizontal="center" vertical="center"/>
      <protection/>
    </xf>
    <xf numFmtId="166" fontId="20" fillId="0" borderId="16" xfId="86" applyNumberFormat="1" applyFont="1" applyFill="1" applyBorder="1" applyAlignment="1">
      <alignment horizontal="center" vertical="center"/>
      <protection/>
    </xf>
    <xf numFmtId="2" fontId="20" fillId="0" borderId="17" xfId="0" applyNumberFormat="1" applyFont="1" applyFill="1" applyBorder="1" applyAlignment="1">
      <alignment vertical="center" wrapText="1"/>
    </xf>
    <xf numFmtId="2" fontId="21" fillId="0" borderId="18" xfId="0" applyNumberFormat="1" applyFont="1" applyFill="1" applyBorder="1" applyAlignment="1">
      <alignment horizontal="right" vertical="center"/>
    </xf>
    <xf numFmtId="0" fontId="21" fillId="0" borderId="0" xfId="122" applyFont="1" applyAlignment="1">
      <alignment horizontal="right" wrapText="1"/>
      <protection/>
    </xf>
    <xf numFmtId="0" fontId="21" fillId="0" borderId="0" xfId="122" applyFont="1" applyAlignment="1" applyProtection="1">
      <alignment horizontal="center" wrapText="1"/>
      <protection locked="0"/>
    </xf>
    <xf numFmtId="0" fontId="20" fillId="0" borderId="0" xfId="0" applyFont="1" applyAlignment="1">
      <alignment horizontal="center" wrapText="1"/>
    </xf>
    <xf numFmtId="0" fontId="20" fillId="0" borderId="0" xfId="0" applyFont="1" applyFill="1" applyAlignment="1">
      <alignment horizontal="left" vertical="center" wrapText="1"/>
    </xf>
    <xf numFmtId="0" fontId="25" fillId="0" borderId="0" xfId="122" applyFont="1" applyAlignment="1" applyProtection="1">
      <alignment horizontal="center" wrapText="1"/>
      <protection locked="0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right" vertical="center"/>
    </xf>
    <xf numFmtId="0" fontId="25" fillId="0" borderId="0" xfId="0" applyFont="1" applyFill="1" applyAlignment="1">
      <alignment horizontal="center" vertical="center"/>
    </xf>
    <xf numFmtId="49" fontId="25" fillId="0" borderId="0" xfId="120" applyNumberFormat="1" applyFont="1" applyFill="1" applyBorder="1" applyAlignment="1">
      <alignment horizontal="center" vertical="center"/>
      <protection/>
    </xf>
    <xf numFmtId="0" fontId="25" fillId="0" borderId="0" xfId="86" applyFont="1" applyFill="1" applyBorder="1" applyAlignment="1">
      <alignment horizontal="center" vertical="center"/>
      <protection/>
    </xf>
    <xf numFmtId="0" fontId="21" fillId="0" borderId="12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right" vertical="center"/>
    </xf>
    <xf numFmtId="2" fontId="21" fillId="0" borderId="13" xfId="0" applyNumberFormat="1" applyFont="1" applyFill="1" applyBorder="1" applyAlignment="1">
      <alignment horizontal="right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4" xfId="120" applyFont="1" applyFill="1" applyBorder="1" applyAlignment="1">
      <alignment horizontal="left" vertical="center" wrapText="1"/>
      <protection/>
    </xf>
    <xf numFmtId="0" fontId="20" fillId="0" borderId="24" xfId="0" applyFont="1" applyFill="1" applyBorder="1" applyAlignment="1">
      <alignment horizontal="center" vertical="center"/>
    </xf>
    <xf numFmtId="166" fontId="20" fillId="0" borderId="24" xfId="0" applyNumberFormat="1" applyFont="1" applyFill="1" applyBorder="1" applyAlignment="1">
      <alignment horizontal="center" vertical="center"/>
    </xf>
    <xf numFmtId="0" fontId="20" fillId="0" borderId="24" xfId="120" applyFont="1" applyFill="1" applyBorder="1" applyAlignment="1">
      <alignment vertical="center" wrapText="1"/>
      <protection/>
    </xf>
    <xf numFmtId="1" fontId="20" fillId="0" borderId="24" xfId="0" applyNumberFormat="1" applyFont="1" applyFill="1" applyBorder="1" applyAlignment="1">
      <alignment horizontal="center" vertical="center"/>
    </xf>
    <xf numFmtId="2" fontId="20" fillId="0" borderId="24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center" wrapText="1"/>
    </xf>
    <xf numFmtId="2" fontId="20" fillId="0" borderId="24" xfId="0" applyNumberFormat="1" applyFont="1" applyFill="1" applyBorder="1" applyAlignment="1">
      <alignment horizontal="center" vertical="center" wrapText="1"/>
    </xf>
    <xf numFmtId="0" fontId="20" fillId="0" borderId="24" xfId="120" applyFont="1" applyFill="1" applyBorder="1" applyAlignment="1">
      <alignment horizontal="center" vertical="center"/>
      <protection/>
    </xf>
    <xf numFmtId="2" fontId="20" fillId="0" borderId="24" xfId="120" applyNumberFormat="1" applyFont="1" applyFill="1" applyBorder="1" applyAlignment="1">
      <alignment horizontal="center" vertical="center"/>
      <protection/>
    </xf>
    <xf numFmtId="0" fontId="21" fillId="0" borderId="24" xfId="0" applyFont="1" applyFill="1" applyBorder="1" applyAlignment="1">
      <alignment horizontal="right" vertical="center"/>
    </xf>
    <xf numFmtId="0" fontId="21" fillId="0" borderId="24" xfId="0" applyFont="1" applyFill="1" applyBorder="1" applyAlignment="1">
      <alignment horizontal="right" vertical="center"/>
    </xf>
    <xf numFmtId="2" fontId="21" fillId="0" borderId="24" xfId="0" applyNumberFormat="1" applyFont="1" applyFill="1" applyBorder="1" applyAlignment="1">
      <alignment horizontal="right" vertical="center"/>
    </xf>
    <xf numFmtId="0" fontId="21" fillId="0" borderId="25" xfId="0" applyFont="1" applyFill="1" applyBorder="1" applyAlignment="1">
      <alignment horizontal="center" vertical="center" wrapText="1"/>
    </xf>
    <xf numFmtId="0" fontId="20" fillId="0" borderId="26" xfId="120" applyFont="1" applyFill="1" applyBorder="1" applyAlignment="1">
      <alignment vertical="center" wrapText="1"/>
      <protection/>
    </xf>
    <xf numFmtId="0" fontId="20" fillId="0" borderId="27" xfId="120" applyFont="1" applyFill="1" applyBorder="1" applyAlignment="1">
      <alignment vertical="center" wrapText="1"/>
      <protection/>
    </xf>
    <xf numFmtId="0" fontId="20" fillId="0" borderId="28" xfId="120" applyFont="1" applyFill="1" applyBorder="1" applyAlignment="1">
      <alignment vertical="center" wrapText="1"/>
      <protection/>
    </xf>
  </cellXfs>
  <cellStyles count="129">
    <cellStyle name="Normal" xfId="0"/>
    <cellStyle name="1. 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Izcēlums1" xfId="23"/>
    <cellStyle name="20% - Izcēlums2" xfId="24"/>
    <cellStyle name="20% - Izcēlums3" xfId="25"/>
    <cellStyle name="20% - Izcēlums4" xfId="26"/>
    <cellStyle name="20% - Izcēlums5" xfId="27"/>
    <cellStyle name="20% - Izcēlums6" xfId="28"/>
    <cellStyle name="20% no 1. izcēluma" xfId="29"/>
    <cellStyle name="20% no 2. izcēluma" xfId="30"/>
    <cellStyle name="20% no 3. izcēluma" xfId="31"/>
    <cellStyle name="20% no 4. izcēluma" xfId="32"/>
    <cellStyle name="20% no 5. izcēluma" xfId="33"/>
    <cellStyle name="20% no 6. izcēluma" xfId="34"/>
    <cellStyle name="3. izcēlums " xfId="35"/>
    <cellStyle name="4. izcēlums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Izcēlums1" xfId="43"/>
    <cellStyle name="40% - Izcēlums2" xfId="44"/>
    <cellStyle name="40% - Izcēlums3" xfId="45"/>
    <cellStyle name="40% - Izcēlums4" xfId="46"/>
    <cellStyle name="40% - Izcēlums5" xfId="47"/>
    <cellStyle name="40% - Izcēlums6" xfId="48"/>
    <cellStyle name="40% no 1. izcēluma" xfId="49"/>
    <cellStyle name="40% no 2. izcēluma" xfId="50"/>
    <cellStyle name="40% no 3. izcēluma" xfId="51"/>
    <cellStyle name="40% no 4. izcēluma" xfId="52"/>
    <cellStyle name="40% no 5. izcēluma" xfId="53"/>
    <cellStyle name="40% no 6. izcēluma" xfId="54"/>
    <cellStyle name="5. izcēlums" xfId="55"/>
    <cellStyle name="6. izcēlums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0% - Izcēlums1" xfId="63"/>
    <cellStyle name="60% - Izcēlums2" xfId="64"/>
    <cellStyle name="60% - Izcēlums3" xfId="65"/>
    <cellStyle name="60% - Izcēlums4" xfId="66"/>
    <cellStyle name="60% - Izcēlums5" xfId="67"/>
    <cellStyle name="60% - Izcēlums6" xfId="68"/>
    <cellStyle name="60% no 1. izcēluma" xfId="69"/>
    <cellStyle name="60% no 2. izcēluma" xfId="70"/>
    <cellStyle name="60% no 3. izcēluma" xfId="71"/>
    <cellStyle name="60% no 4. izcēluma" xfId="72"/>
    <cellStyle name="60% no 5. izcēluma" xfId="73"/>
    <cellStyle name="60% no 6. izcēluma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Aprēķināšana" xfId="81"/>
    <cellStyle name="Bad" xfId="82"/>
    <cellStyle name="Brīdinājuma teksts" xfId="83"/>
    <cellStyle name="Calculation" xfId="84"/>
    <cellStyle name="Check Cell" xfId="85"/>
    <cellStyle name="Excel Built-in Normal" xfId="86"/>
    <cellStyle name="Explanatory Text" xfId="87"/>
    <cellStyle name="Good" xfId="88"/>
    <cellStyle name="Heading 1" xfId="89"/>
    <cellStyle name="Heading 2" xfId="90"/>
    <cellStyle name="Heading 3" xfId="91"/>
    <cellStyle name="Heading 4" xfId="92"/>
    <cellStyle name="Hyperlink" xfId="93"/>
    <cellStyle name="Ievade" xfId="94"/>
    <cellStyle name="Input" xfId="95"/>
    <cellStyle name="Izcēlums1" xfId="96"/>
    <cellStyle name="Izcēlums2" xfId="97"/>
    <cellStyle name="Izcēlums3" xfId="98"/>
    <cellStyle name="Izcēlums4" xfId="99"/>
    <cellStyle name="Izcēlums5" xfId="100"/>
    <cellStyle name="Izcēlums6" xfId="101"/>
    <cellStyle name="Followed Hyperlink" xfId="102"/>
    <cellStyle name="Izvade" xfId="103"/>
    <cellStyle name="Comma" xfId="104"/>
    <cellStyle name="Comma [0]" xfId="105"/>
    <cellStyle name="Kopsumma" xfId="106"/>
    <cellStyle name="Labs" xfId="107"/>
    <cellStyle name="Linked Cell" xfId="108"/>
    <cellStyle name="Neitrāls" xfId="109"/>
    <cellStyle name="Neutral" xfId="110"/>
    <cellStyle name="Normal 13" xfId="111"/>
    <cellStyle name="Normal 18" xfId="112"/>
    <cellStyle name="Normal 19" xfId="113"/>
    <cellStyle name="Normal 24" xfId="114"/>
    <cellStyle name="Normal 28" xfId="115"/>
    <cellStyle name="Normal 35" xfId="116"/>
    <cellStyle name="Normal 37" xfId="117"/>
    <cellStyle name="Normal 9" xfId="118"/>
    <cellStyle name="Normal_2  etapi mahud_PK mdd 21.01.09" xfId="119"/>
    <cellStyle name="Normal_Bill x.1" xfId="120"/>
    <cellStyle name="Normal_Tame Pasacina  2 karta M" xfId="121"/>
    <cellStyle name="Normal_tamlok_tuksaLBN" xfId="122"/>
    <cellStyle name="Nosaukums" xfId="123"/>
    <cellStyle name="Note" xfId="124"/>
    <cellStyle name="Output" xfId="125"/>
    <cellStyle name="Paskaidrojošs teksts" xfId="126"/>
    <cellStyle name="Pārbaudes šūna" xfId="127"/>
    <cellStyle name="Piezīme" xfId="128"/>
    <cellStyle name="Percent" xfId="129"/>
    <cellStyle name="Saistīta šūna" xfId="130"/>
    <cellStyle name="Saistītā šūna" xfId="131"/>
    <cellStyle name="Slikts" xfId="132"/>
    <cellStyle name="Stils 1" xfId="133"/>
    <cellStyle name="Title" xfId="134"/>
    <cellStyle name="Total" xfId="135"/>
    <cellStyle name="Currency" xfId="136"/>
    <cellStyle name="Currency [0]" xfId="137"/>
    <cellStyle name="Virsraksts 1" xfId="138"/>
    <cellStyle name="Virsraksts 2" xfId="139"/>
    <cellStyle name="Virsraksts 3" xfId="140"/>
    <cellStyle name="Virsraksts 4" xfId="141"/>
    <cellStyle name="Warning Text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100"/>
  <sheetViews>
    <sheetView zoomScale="90" zoomScaleNormal="90" zoomScalePageLayoutView="0" workbookViewId="0" topLeftCell="A88">
      <selection activeCell="J97" sqref="J97"/>
    </sheetView>
  </sheetViews>
  <sheetFormatPr defaultColWidth="9.140625" defaultRowHeight="12.75"/>
  <cols>
    <col min="1" max="1" width="10.00390625" style="8" customWidth="1"/>
    <col min="2" max="2" width="55.28125" style="8" customWidth="1"/>
    <col min="3" max="3" width="14.28125" style="8" customWidth="1"/>
    <col min="4" max="4" width="15.57421875" style="8" customWidth="1"/>
    <col min="5" max="6" width="11.57421875" style="8" customWidth="1"/>
    <col min="7" max="16384" width="9.140625" style="8" customWidth="1"/>
  </cols>
  <sheetData>
    <row r="1" spans="1:2" s="5" customFormat="1" ht="12.75" customHeight="1">
      <c r="A1" s="3"/>
      <c r="B1" s="4"/>
    </row>
    <row r="2" spans="1:4" s="5" customFormat="1" ht="17.25" customHeight="1">
      <c r="A2" s="1"/>
      <c r="B2" s="1"/>
      <c r="C2" s="144" t="s">
        <v>551</v>
      </c>
      <c r="D2" s="144"/>
    </row>
    <row r="3" spans="1:4" s="5" customFormat="1" ht="15.75" customHeight="1">
      <c r="A3" s="2"/>
      <c r="B3" s="145" t="s">
        <v>542</v>
      </c>
      <c r="C3" s="145"/>
      <c r="D3" s="145"/>
    </row>
    <row r="4" spans="1:4" s="5" customFormat="1" ht="57" customHeight="1">
      <c r="A4" s="2"/>
      <c r="B4" s="145" t="s">
        <v>548</v>
      </c>
      <c r="C4" s="146"/>
      <c r="D4" s="146"/>
    </row>
    <row r="5" spans="1:4" s="5" customFormat="1" ht="26.25" customHeight="1">
      <c r="A5" s="2"/>
      <c r="B5" s="148" t="s">
        <v>265</v>
      </c>
      <c r="C5" s="148"/>
      <c r="D5" s="148"/>
    </row>
    <row r="6" spans="1:4" s="5" customFormat="1" ht="13.5" customHeight="1" thickBot="1">
      <c r="A6" s="133"/>
      <c r="B6" s="133"/>
      <c r="C6" s="133"/>
      <c r="D6" s="133"/>
    </row>
    <row r="7" spans="1:4" s="5" customFormat="1" ht="12.75" customHeight="1" thickBot="1">
      <c r="A7" s="150" t="s">
        <v>549</v>
      </c>
      <c r="B7" s="149" t="s">
        <v>284</v>
      </c>
      <c r="C7" s="149" t="s">
        <v>22</v>
      </c>
      <c r="D7" s="149" t="s">
        <v>23</v>
      </c>
    </row>
    <row r="8" spans="1:4" ht="74.25" customHeight="1">
      <c r="A8" s="150"/>
      <c r="B8" s="149"/>
      <c r="C8" s="149"/>
      <c r="D8" s="149"/>
    </row>
    <row r="9" spans="1:4" ht="15.75">
      <c r="A9" s="9">
        <v>1</v>
      </c>
      <c r="B9" s="10">
        <v>2</v>
      </c>
      <c r="C9" s="10">
        <v>3</v>
      </c>
      <c r="D9" s="10">
        <v>4</v>
      </c>
    </row>
    <row r="10" spans="1:4" ht="15.75">
      <c r="A10" s="64" t="s">
        <v>285</v>
      </c>
      <c r="B10" s="102" t="s">
        <v>286</v>
      </c>
      <c r="C10" s="120"/>
      <c r="D10" s="134"/>
    </row>
    <row r="11" spans="1:4" ht="63">
      <c r="A11" s="14" t="s">
        <v>287</v>
      </c>
      <c r="B11" s="15" t="s">
        <v>288</v>
      </c>
      <c r="C11" s="23" t="s">
        <v>289</v>
      </c>
      <c r="D11" s="39">
        <f>173.6*1.03</f>
        <v>178.808</v>
      </c>
    </row>
    <row r="12" spans="1:4" ht="15.75">
      <c r="A12" s="14" t="s">
        <v>290</v>
      </c>
      <c r="B12" s="15" t="s">
        <v>291</v>
      </c>
      <c r="C12" s="23" t="s">
        <v>289</v>
      </c>
      <c r="D12" s="39">
        <f>240.3*1.03</f>
        <v>247.50900000000001</v>
      </c>
    </row>
    <row r="13" spans="1:4" ht="15.75">
      <c r="A13" s="14" t="s">
        <v>292</v>
      </c>
      <c r="B13" s="21" t="s">
        <v>293</v>
      </c>
      <c r="C13" s="22" t="s">
        <v>289</v>
      </c>
      <c r="D13" s="39">
        <f>(689.4-38.5)*1.03</f>
        <v>670.427</v>
      </c>
    </row>
    <row r="14" spans="1:4" ht="15.75">
      <c r="A14" s="14" t="s">
        <v>294</v>
      </c>
      <c r="B14" s="21" t="s">
        <v>295</v>
      </c>
      <c r="C14" s="25" t="s">
        <v>289</v>
      </c>
      <c r="D14" s="39">
        <v>2</v>
      </c>
    </row>
    <row r="15" spans="1:4" ht="78.75">
      <c r="A15" s="14" t="s">
        <v>296</v>
      </c>
      <c r="B15" s="18" t="s">
        <v>297</v>
      </c>
      <c r="C15" s="25" t="s">
        <v>289</v>
      </c>
      <c r="D15" s="39">
        <f>38.5*1.03</f>
        <v>39.655</v>
      </c>
    </row>
    <row r="16" spans="1:4" ht="15.75">
      <c r="A16" s="14" t="s">
        <v>298</v>
      </c>
      <c r="B16" s="18" t="s">
        <v>299</v>
      </c>
      <c r="C16" s="25" t="s">
        <v>289</v>
      </c>
      <c r="D16" s="39">
        <f>13.8+9.5+24.2+9.8+5.3+14.3+5.3+5.4</f>
        <v>87.6</v>
      </c>
    </row>
    <row r="17" spans="1:4" ht="64.5" customHeight="1">
      <c r="A17" s="14" t="s">
        <v>300</v>
      </c>
      <c r="B17" s="18" t="s">
        <v>301</v>
      </c>
      <c r="C17" s="25" t="s">
        <v>302</v>
      </c>
      <c r="D17" s="19">
        <v>1</v>
      </c>
    </row>
    <row r="18" spans="1:4" ht="71.25" customHeight="1">
      <c r="A18" s="14" t="s">
        <v>303</v>
      </c>
      <c r="B18" s="18" t="s">
        <v>304</v>
      </c>
      <c r="C18" s="25" t="s">
        <v>302</v>
      </c>
      <c r="D18" s="19">
        <v>1</v>
      </c>
    </row>
    <row r="19" spans="1:4" ht="78.75">
      <c r="A19" s="14" t="s">
        <v>305</v>
      </c>
      <c r="B19" s="18" t="s">
        <v>306</v>
      </c>
      <c r="C19" s="25" t="s">
        <v>302</v>
      </c>
      <c r="D19" s="19">
        <v>2</v>
      </c>
    </row>
    <row r="20" spans="1:4" ht="78.75">
      <c r="A20" s="14" t="s">
        <v>307</v>
      </c>
      <c r="B20" s="18" t="s">
        <v>308</v>
      </c>
      <c r="C20" s="25" t="s">
        <v>302</v>
      </c>
      <c r="D20" s="19">
        <v>1</v>
      </c>
    </row>
    <row r="21" spans="1:4" ht="50.25">
      <c r="A21" s="14" t="s">
        <v>309</v>
      </c>
      <c r="B21" s="15" t="s">
        <v>584</v>
      </c>
      <c r="C21" s="16" t="s">
        <v>310</v>
      </c>
      <c r="D21" s="19">
        <v>1</v>
      </c>
    </row>
    <row r="22" spans="1:4" ht="50.25">
      <c r="A22" s="14" t="s">
        <v>311</v>
      </c>
      <c r="B22" s="15" t="s">
        <v>585</v>
      </c>
      <c r="C22" s="40" t="s">
        <v>310</v>
      </c>
      <c r="D22" s="135">
        <v>2</v>
      </c>
    </row>
    <row r="23" spans="1:4" ht="15.75">
      <c r="A23" s="14" t="s">
        <v>312</v>
      </c>
      <c r="B23" s="21" t="s">
        <v>313</v>
      </c>
      <c r="C23" s="25" t="s">
        <v>310</v>
      </c>
      <c r="D23" s="135">
        <v>1</v>
      </c>
    </row>
    <row r="24" spans="1:4" ht="15.75">
      <c r="A24" s="14" t="s">
        <v>314</v>
      </c>
      <c r="B24" s="21" t="s">
        <v>315</v>
      </c>
      <c r="C24" s="25" t="s">
        <v>310</v>
      </c>
      <c r="D24" s="19">
        <v>1</v>
      </c>
    </row>
    <row r="25" spans="1:4" ht="15.75">
      <c r="A25" s="14" t="s">
        <v>316</v>
      </c>
      <c r="B25" s="21" t="s">
        <v>317</v>
      </c>
      <c r="C25" s="16" t="s">
        <v>310</v>
      </c>
      <c r="D25" s="19">
        <v>2</v>
      </c>
    </row>
    <row r="26" spans="1:4" ht="50.25">
      <c r="A26" s="14" t="s">
        <v>318</v>
      </c>
      <c r="B26" s="15" t="s">
        <v>555</v>
      </c>
      <c r="C26" s="40" t="s">
        <v>310</v>
      </c>
      <c r="D26" s="135">
        <v>2</v>
      </c>
    </row>
    <row r="27" spans="1:4" ht="15.75">
      <c r="A27" s="14" t="s">
        <v>319</v>
      </c>
      <c r="B27" s="21" t="s">
        <v>313</v>
      </c>
      <c r="C27" s="40" t="s">
        <v>310</v>
      </c>
      <c r="D27" s="135">
        <v>3</v>
      </c>
    </row>
    <row r="28" spans="1:4" ht="15.75">
      <c r="A28" s="14" t="s">
        <v>320</v>
      </c>
      <c r="B28" s="21" t="s">
        <v>321</v>
      </c>
      <c r="C28" s="40" t="s">
        <v>310</v>
      </c>
      <c r="D28" s="135">
        <v>1</v>
      </c>
    </row>
    <row r="29" spans="1:4" ht="15.75">
      <c r="A29" s="14" t="s">
        <v>322</v>
      </c>
      <c r="B29" s="21" t="s">
        <v>315</v>
      </c>
      <c r="C29" s="16" t="s">
        <v>310</v>
      </c>
      <c r="D29" s="19">
        <v>2</v>
      </c>
    </row>
    <row r="30" spans="1:4" ht="15.75">
      <c r="A30" s="14" t="s">
        <v>323</v>
      </c>
      <c r="B30" s="21" t="s">
        <v>324</v>
      </c>
      <c r="C30" s="25" t="s">
        <v>310</v>
      </c>
      <c r="D30" s="136">
        <v>9</v>
      </c>
    </row>
    <row r="31" spans="1:4" ht="15.75">
      <c r="A31" s="14" t="s">
        <v>325</v>
      </c>
      <c r="B31" s="21" t="s">
        <v>317</v>
      </c>
      <c r="C31" s="16" t="s">
        <v>310</v>
      </c>
      <c r="D31" s="19">
        <v>1</v>
      </c>
    </row>
    <row r="32" spans="1:4" ht="53.25" customHeight="1">
      <c r="A32" s="14" t="s">
        <v>326</v>
      </c>
      <c r="B32" s="15" t="s">
        <v>586</v>
      </c>
      <c r="C32" s="40" t="s">
        <v>310</v>
      </c>
      <c r="D32" s="135">
        <v>1</v>
      </c>
    </row>
    <row r="33" spans="1:4" ht="50.25">
      <c r="A33" s="14" t="s">
        <v>327</v>
      </c>
      <c r="B33" s="15" t="s">
        <v>587</v>
      </c>
      <c r="C33" s="40" t="s">
        <v>310</v>
      </c>
      <c r="D33" s="135">
        <v>1</v>
      </c>
    </row>
    <row r="34" spans="1:244" ht="15.75">
      <c r="A34" s="14" t="s">
        <v>328</v>
      </c>
      <c r="B34" s="15" t="s">
        <v>329</v>
      </c>
      <c r="C34" s="40" t="s">
        <v>310</v>
      </c>
      <c r="D34" s="135">
        <v>2</v>
      </c>
      <c r="IG34" s="50"/>
      <c r="IH34" s="50"/>
      <c r="II34" s="50"/>
      <c r="IJ34" s="50"/>
    </row>
    <row r="35" spans="1:4" ht="52.5" customHeight="1">
      <c r="A35" s="14" t="s">
        <v>330</v>
      </c>
      <c r="B35" s="15" t="s">
        <v>588</v>
      </c>
      <c r="C35" s="40" t="s">
        <v>310</v>
      </c>
      <c r="D35" s="19">
        <v>11</v>
      </c>
    </row>
    <row r="36" spans="1:4" ht="15.75">
      <c r="A36" s="14" t="s">
        <v>331</v>
      </c>
      <c r="B36" s="15" t="s">
        <v>293</v>
      </c>
      <c r="C36" s="40" t="s">
        <v>310</v>
      </c>
      <c r="D36" s="19">
        <v>22</v>
      </c>
    </row>
    <row r="37" spans="1:4" ht="15.75">
      <c r="A37" s="14" t="s">
        <v>332</v>
      </c>
      <c r="B37" s="15" t="s">
        <v>295</v>
      </c>
      <c r="C37" s="40" t="s">
        <v>310</v>
      </c>
      <c r="D37" s="19">
        <v>2</v>
      </c>
    </row>
    <row r="38" spans="1:4" ht="47.25">
      <c r="A38" s="14" t="s">
        <v>333</v>
      </c>
      <c r="B38" s="15" t="s">
        <v>493</v>
      </c>
      <c r="C38" s="40" t="s">
        <v>310</v>
      </c>
      <c r="D38" s="135">
        <v>1</v>
      </c>
    </row>
    <row r="39" spans="1:4" ht="15.75">
      <c r="A39" s="14" t="s">
        <v>334</v>
      </c>
      <c r="B39" s="15" t="s">
        <v>335</v>
      </c>
      <c r="C39" s="40" t="s">
        <v>310</v>
      </c>
      <c r="D39" s="135">
        <v>8</v>
      </c>
    </row>
    <row r="40" spans="1:4" ht="15.75">
      <c r="A40" s="14" t="s">
        <v>336</v>
      </c>
      <c r="B40" s="15" t="s">
        <v>337</v>
      </c>
      <c r="C40" s="40" t="s">
        <v>310</v>
      </c>
      <c r="D40" s="135">
        <v>1</v>
      </c>
    </row>
    <row r="41" spans="1:4" ht="31.5">
      <c r="A41" s="14" t="s">
        <v>338</v>
      </c>
      <c r="B41" s="15" t="s">
        <v>494</v>
      </c>
      <c r="C41" s="40" t="s">
        <v>310</v>
      </c>
      <c r="D41" s="135">
        <v>4</v>
      </c>
    </row>
    <row r="42" spans="1:4" ht="15.75">
      <c r="A42" s="14" t="s">
        <v>339</v>
      </c>
      <c r="B42" s="15" t="s">
        <v>340</v>
      </c>
      <c r="C42" s="40" t="s">
        <v>310</v>
      </c>
      <c r="D42" s="135">
        <v>2</v>
      </c>
    </row>
    <row r="43" spans="1:4" ht="15.75">
      <c r="A43" s="14" t="s">
        <v>341</v>
      </c>
      <c r="B43" s="15" t="s">
        <v>342</v>
      </c>
      <c r="C43" s="40" t="s">
        <v>310</v>
      </c>
      <c r="D43" s="135">
        <v>2</v>
      </c>
    </row>
    <row r="44" spans="1:4" ht="31.5">
      <c r="A44" s="14" t="s">
        <v>343</v>
      </c>
      <c r="B44" s="15" t="s">
        <v>495</v>
      </c>
      <c r="C44" s="40" t="s">
        <v>310</v>
      </c>
      <c r="D44" s="135">
        <v>10</v>
      </c>
    </row>
    <row r="45" spans="1:4" ht="15.75">
      <c r="A45" s="14" t="s">
        <v>344</v>
      </c>
      <c r="B45" s="15" t="s">
        <v>295</v>
      </c>
      <c r="C45" s="40" t="s">
        <v>310</v>
      </c>
      <c r="D45" s="135">
        <v>1</v>
      </c>
    </row>
    <row r="46" spans="1:4" ht="31.5">
      <c r="A46" s="14" t="s">
        <v>345</v>
      </c>
      <c r="B46" s="15" t="s">
        <v>496</v>
      </c>
      <c r="C46" s="40" t="s">
        <v>310</v>
      </c>
      <c r="D46" s="135">
        <v>1</v>
      </c>
    </row>
    <row r="47" spans="1:4" ht="31.5">
      <c r="A47" s="14" t="s">
        <v>346</v>
      </c>
      <c r="B47" s="15" t="s">
        <v>497</v>
      </c>
      <c r="C47" s="40" t="s">
        <v>310</v>
      </c>
      <c r="D47" s="135">
        <v>2</v>
      </c>
    </row>
    <row r="48" spans="1:4" ht="15.75">
      <c r="A48" s="14" t="s">
        <v>347</v>
      </c>
      <c r="B48" s="15" t="s">
        <v>498</v>
      </c>
      <c r="C48" s="40" t="s">
        <v>310</v>
      </c>
      <c r="D48" s="135">
        <v>1</v>
      </c>
    </row>
    <row r="49" spans="1:4" ht="15.75">
      <c r="A49" s="14" t="s">
        <v>348</v>
      </c>
      <c r="B49" s="15" t="s">
        <v>499</v>
      </c>
      <c r="C49" s="40" t="s">
        <v>310</v>
      </c>
      <c r="D49" s="135">
        <v>8</v>
      </c>
    </row>
    <row r="50" spans="1:4" ht="15.75">
      <c r="A50" s="14" t="s">
        <v>349</v>
      </c>
      <c r="B50" s="15" t="s">
        <v>350</v>
      </c>
      <c r="C50" s="40" t="s">
        <v>310</v>
      </c>
      <c r="D50" s="135">
        <v>1</v>
      </c>
    </row>
    <row r="51" spans="1:4" ht="15.75">
      <c r="A51" s="14" t="s">
        <v>351</v>
      </c>
      <c r="B51" s="15" t="s">
        <v>352</v>
      </c>
      <c r="C51" s="40" t="s">
        <v>310</v>
      </c>
      <c r="D51" s="135">
        <v>2</v>
      </c>
    </row>
    <row r="52" spans="1:4" ht="15.75">
      <c r="A52" s="14" t="s">
        <v>353</v>
      </c>
      <c r="B52" s="18" t="s">
        <v>354</v>
      </c>
      <c r="C52" s="40" t="s">
        <v>310</v>
      </c>
      <c r="D52" s="135">
        <v>1</v>
      </c>
    </row>
    <row r="53" spans="1:4" ht="15.75">
      <c r="A53" s="14" t="s">
        <v>355</v>
      </c>
      <c r="B53" s="70" t="s">
        <v>356</v>
      </c>
      <c r="C53" s="25" t="s">
        <v>310</v>
      </c>
      <c r="D53" s="135">
        <v>1</v>
      </c>
    </row>
    <row r="54" spans="1:4" ht="15.75">
      <c r="A54" s="14" t="s">
        <v>357</v>
      </c>
      <c r="B54" s="18" t="s">
        <v>358</v>
      </c>
      <c r="C54" s="23" t="s">
        <v>310</v>
      </c>
      <c r="D54" s="19">
        <v>31</v>
      </c>
    </row>
    <row r="55" spans="1:4" ht="15.75">
      <c r="A55" s="14" t="s">
        <v>359</v>
      </c>
      <c r="B55" s="18" t="s">
        <v>360</v>
      </c>
      <c r="C55" s="23" t="s">
        <v>310</v>
      </c>
      <c r="D55" s="19">
        <v>11</v>
      </c>
    </row>
    <row r="56" spans="1:4" ht="47.25">
      <c r="A56" s="14" t="s">
        <v>361</v>
      </c>
      <c r="B56" s="70" t="s">
        <v>362</v>
      </c>
      <c r="C56" s="40" t="s">
        <v>310</v>
      </c>
      <c r="D56" s="135">
        <v>6</v>
      </c>
    </row>
    <row r="57" spans="1:4" ht="47.25">
      <c r="A57" s="14" t="s">
        <v>363</v>
      </c>
      <c r="B57" s="18" t="s">
        <v>364</v>
      </c>
      <c r="C57" s="137" t="s">
        <v>310</v>
      </c>
      <c r="D57" s="19">
        <v>3</v>
      </c>
    </row>
    <row r="58" spans="1:4" ht="31.5">
      <c r="A58" s="14" t="s">
        <v>365</v>
      </c>
      <c r="B58" s="21" t="s">
        <v>366</v>
      </c>
      <c r="C58" s="40" t="s">
        <v>310</v>
      </c>
      <c r="D58" s="135">
        <v>4</v>
      </c>
    </row>
    <row r="59" spans="1:4" ht="47.25">
      <c r="A59" s="14" t="s">
        <v>367</v>
      </c>
      <c r="B59" s="15" t="s">
        <v>500</v>
      </c>
      <c r="C59" s="40" t="s">
        <v>310</v>
      </c>
      <c r="D59" s="135">
        <v>1</v>
      </c>
    </row>
    <row r="60" spans="1:4" ht="31.5">
      <c r="A60" s="14" t="s">
        <v>368</v>
      </c>
      <c r="B60" s="21" t="s">
        <v>369</v>
      </c>
      <c r="C60" s="40" t="s">
        <v>310</v>
      </c>
      <c r="D60" s="135">
        <v>1</v>
      </c>
    </row>
    <row r="61" spans="1:4" ht="15.75">
      <c r="A61" s="14" t="s">
        <v>370</v>
      </c>
      <c r="B61" s="15" t="s">
        <v>371</v>
      </c>
      <c r="C61" s="40" t="s">
        <v>310</v>
      </c>
      <c r="D61" s="135">
        <v>1</v>
      </c>
    </row>
    <row r="62" spans="1:4" ht="15.75">
      <c r="A62" s="14" t="s">
        <v>372</v>
      </c>
      <c r="B62" s="15" t="s">
        <v>373</v>
      </c>
      <c r="C62" s="40" t="s">
        <v>310</v>
      </c>
      <c r="D62" s="135">
        <v>9</v>
      </c>
    </row>
    <row r="63" spans="1:4" ht="15.75">
      <c r="A63" s="14" t="s">
        <v>374</v>
      </c>
      <c r="B63" s="15" t="s">
        <v>375</v>
      </c>
      <c r="C63" s="40" t="s">
        <v>310</v>
      </c>
      <c r="D63" s="135">
        <v>2</v>
      </c>
    </row>
    <row r="64" spans="1:4" ht="31.5">
      <c r="A64" s="14" t="s">
        <v>376</v>
      </c>
      <c r="B64" s="18" t="s">
        <v>377</v>
      </c>
      <c r="C64" s="23" t="s">
        <v>289</v>
      </c>
      <c r="D64" s="19">
        <v>19</v>
      </c>
    </row>
    <row r="65" spans="1:4" ht="47.25">
      <c r="A65" s="14" t="s">
        <v>378</v>
      </c>
      <c r="B65" s="15" t="s">
        <v>501</v>
      </c>
      <c r="C65" s="40" t="s">
        <v>310</v>
      </c>
      <c r="D65" s="135">
        <v>1</v>
      </c>
    </row>
    <row r="66" spans="1:4" ht="31.5">
      <c r="A66" s="14" t="s">
        <v>379</v>
      </c>
      <c r="B66" s="21" t="s">
        <v>380</v>
      </c>
      <c r="C66" s="40" t="s">
        <v>310</v>
      </c>
      <c r="D66" s="135">
        <v>1</v>
      </c>
    </row>
    <row r="67" spans="1:4" ht="15.75">
      <c r="A67" s="14" t="s">
        <v>381</v>
      </c>
      <c r="B67" s="21" t="s">
        <v>382</v>
      </c>
      <c r="C67" s="40" t="s">
        <v>310</v>
      </c>
      <c r="D67" s="135">
        <v>1</v>
      </c>
    </row>
    <row r="68" spans="1:4" ht="15.75">
      <c r="A68" s="14" t="s">
        <v>383</v>
      </c>
      <c r="B68" s="21" t="s">
        <v>384</v>
      </c>
      <c r="C68" s="40" t="s">
        <v>310</v>
      </c>
      <c r="D68" s="135">
        <v>2</v>
      </c>
    </row>
    <row r="69" spans="1:4" ht="15.75">
      <c r="A69" s="14" t="s">
        <v>385</v>
      </c>
      <c r="B69" s="15" t="s">
        <v>386</v>
      </c>
      <c r="C69" s="40" t="s">
        <v>310</v>
      </c>
      <c r="D69" s="135">
        <v>2</v>
      </c>
    </row>
    <row r="70" spans="1:4" ht="15.75">
      <c r="A70" s="14" t="s">
        <v>387</v>
      </c>
      <c r="B70" s="18" t="s">
        <v>388</v>
      </c>
      <c r="C70" s="23" t="s">
        <v>389</v>
      </c>
      <c r="D70" s="19">
        <v>1</v>
      </c>
    </row>
    <row r="71" spans="1:4" ht="15.75">
      <c r="A71" s="14" t="s">
        <v>390</v>
      </c>
      <c r="B71" s="21" t="s">
        <v>391</v>
      </c>
      <c r="C71" s="25" t="s">
        <v>392</v>
      </c>
      <c r="D71" s="22">
        <v>10.99</v>
      </c>
    </row>
    <row r="72" spans="1:4" ht="15.75">
      <c r="A72" s="14" t="s">
        <v>393</v>
      </c>
      <c r="B72" s="15" t="s">
        <v>502</v>
      </c>
      <c r="C72" s="23" t="s">
        <v>389</v>
      </c>
      <c r="D72" s="19">
        <v>1</v>
      </c>
    </row>
    <row r="73" spans="1:4" ht="63">
      <c r="A73" s="14" t="s">
        <v>394</v>
      </c>
      <c r="B73" s="21" t="s">
        <v>395</v>
      </c>
      <c r="C73" s="22" t="s">
        <v>289</v>
      </c>
      <c r="D73" s="39">
        <v>14.7</v>
      </c>
    </row>
    <row r="74" spans="1:4" ht="15.75">
      <c r="A74" s="14" t="s">
        <v>396</v>
      </c>
      <c r="B74" s="21" t="s">
        <v>397</v>
      </c>
      <c r="C74" s="23" t="s">
        <v>289</v>
      </c>
      <c r="D74" s="39">
        <f>14.7*1.03</f>
        <v>15.141</v>
      </c>
    </row>
    <row r="75" spans="1:4" ht="15.75">
      <c r="A75" s="14" t="s">
        <v>398</v>
      </c>
      <c r="B75" s="21" t="s">
        <v>399</v>
      </c>
      <c r="C75" s="22" t="s">
        <v>289</v>
      </c>
      <c r="D75" s="39">
        <f>(620.2+240.3+173.6)*1.03+2</f>
        <v>1067.123</v>
      </c>
    </row>
    <row r="76" spans="1:4" ht="15.75">
      <c r="A76" s="14" t="s">
        <v>400</v>
      </c>
      <c r="B76" s="21" t="s">
        <v>401</v>
      </c>
      <c r="C76" s="23" t="s">
        <v>289</v>
      </c>
      <c r="D76" s="39">
        <f>1.7*1.03</f>
        <v>1.751</v>
      </c>
    </row>
    <row r="77" spans="1:4" ht="15.75">
      <c r="A77" s="14" t="s">
        <v>402</v>
      </c>
      <c r="B77" s="61" t="s">
        <v>403</v>
      </c>
      <c r="C77" s="23" t="s">
        <v>392</v>
      </c>
      <c r="D77" s="22">
        <v>10.99</v>
      </c>
    </row>
    <row r="78" spans="1:4" ht="15.75">
      <c r="A78" s="14" t="s">
        <v>404</v>
      </c>
      <c r="B78" s="21" t="s">
        <v>405</v>
      </c>
      <c r="C78" s="25" t="s">
        <v>389</v>
      </c>
      <c r="D78" s="19">
        <v>3</v>
      </c>
    </row>
    <row r="79" spans="1:4" ht="31.5">
      <c r="A79" s="14" t="s">
        <v>406</v>
      </c>
      <c r="B79" s="21" t="s">
        <v>407</v>
      </c>
      <c r="C79" s="25" t="s">
        <v>389</v>
      </c>
      <c r="D79" s="19">
        <v>5</v>
      </c>
    </row>
    <row r="80" spans="1:4" ht="47.25">
      <c r="A80" s="14" t="s">
        <v>408</v>
      </c>
      <c r="B80" s="18" t="s">
        <v>159</v>
      </c>
      <c r="C80" s="16" t="s">
        <v>310</v>
      </c>
      <c r="D80" s="19">
        <v>2</v>
      </c>
    </row>
    <row r="81" spans="1:4" ht="31.5">
      <c r="A81" s="14" t="s">
        <v>409</v>
      </c>
      <c r="B81" s="18" t="s">
        <v>410</v>
      </c>
      <c r="C81" s="16" t="s">
        <v>289</v>
      </c>
      <c r="D81" s="17">
        <v>2</v>
      </c>
    </row>
    <row r="82" spans="1:4" ht="31.5">
      <c r="A82" s="14" t="s">
        <v>411</v>
      </c>
      <c r="B82" s="18" t="s">
        <v>412</v>
      </c>
      <c r="C82" s="16" t="s">
        <v>289</v>
      </c>
      <c r="D82" s="17">
        <v>3</v>
      </c>
    </row>
    <row r="83" spans="1:4" ht="31.5">
      <c r="A83" s="14" t="s">
        <v>413</v>
      </c>
      <c r="B83" s="18" t="s">
        <v>414</v>
      </c>
      <c r="C83" s="16" t="s">
        <v>289</v>
      </c>
      <c r="D83" s="17">
        <v>2</v>
      </c>
    </row>
    <row r="84" spans="1:4" ht="31.5">
      <c r="A84" s="14" t="s">
        <v>415</v>
      </c>
      <c r="B84" s="21" t="s">
        <v>416</v>
      </c>
      <c r="C84" s="16" t="s">
        <v>389</v>
      </c>
      <c r="D84" s="19">
        <v>4</v>
      </c>
    </row>
    <row r="85" spans="1:4" s="32" customFormat="1" ht="15.75">
      <c r="A85" s="138"/>
      <c r="B85" s="69" t="s">
        <v>417</v>
      </c>
      <c r="C85" s="69"/>
      <c r="D85" s="139"/>
    </row>
    <row r="86" spans="1:4" s="5" customFormat="1" ht="15.75">
      <c r="A86" s="72" t="s">
        <v>418</v>
      </c>
      <c r="B86" s="107" t="s">
        <v>419</v>
      </c>
      <c r="C86" s="107"/>
      <c r="D86" s="140"/>
    </row>
    <row r="87" spans="1:4" s="5" customFormat="1" ht="15.75">
      <c r="A87" s="14" t="s">
        <v>420</v>
      </c>
      <c r="B87" s="15" t="s">
        <v>421</v>
      </c>
      <c r="C87" s="25" t="s">
        <v>422</v>
      </c>
      <c r="D87" s="67">
        <v>16</v>
      </c>
    </row>
    <row r="88" spans="1:4" s="5" customFormat="1" ht="15.75">
      <c r="A88" s="14" t="s">
        <v>423</v>
      </c>
      <c r="B88" s="18" t="s">
        <v>424</v>
      </c>
      <c r="C88" s="25" t="s">
        <v>422</v>
      </c>
      <c r="D88" s="67">
        <v>0.13</v>
      </c>
    </row>
    <row r="89" spans="1:4" ht="63.75" customHeight="1">
      <c r="A89" s="14" t="s">
        <v>425</v>
      </c>
      <c r="B89" s="15" t="s">
        <v>426</v>
      </c>
      <c r="C89" s="25" t="s">
        <v>422</v>
      </c>
      <c r="D89" s="67">
        <v>0.58</v>
      </c>
    </row>
    <row r="90" spans="1:4" s="5" customFormat="1" ht="31.5">
      <c r="A90" s="14" t="s">
        <v>427</v>
      </c>
      <c r="B90" s="15" t="s">
        <v>428</v>
      </c>
      <c r="C90" s="83" t="s">
        <v>563</v>
      </c>
      <c r="D90" s="67">
        <v>15.42</v>
      </c>
    </row>
    <row r="91" spans="1:4" s="5" customFormat="1" ht="31.5">
      <c r="A91" s="14" t="s">
        <v>429</v>
      </c>
      <c r="B91" s="15" t="s">
        <v>503</v>
      </c>
      <c r="C91" s="25" t="s">
        <v>430</v>
      </c>
      <c r="D91" s="67">
        <v>0.58</v>
      </c>
    </row>
    <row r="92" spans="1:4" s="5" customFormat="1" ht="15.75">
      <c r="A92" s="14" t="s">
        <v>431</v>
      </c>
      <c r="B92" s="18" t="s">
        <v>432</v>
      </c>
      <c r="C92" s="83" t="s">
        <v>289</v>
      </c>
      <c r="D92" s="141">
        <v>25.9</v>
      </c>
    </row>
    <row r="93" spans="1:4" s="32" customFormat="1" ht="16.5" thickBot="1">
      <c r="A93" s="142"/>
      <c r="B93" s="76" t="s">
        <v>433</v>
      </c>
      <c r="C93" s="76"/>
      <c r="D93" s="143"/>
    </row>
    <row r="94" spans="1:4" s="33" customFormat="1" ht="12.75" customHeight="1" thickTop="1">
      <c r="A94" s="113"/>
      <c r="B94" s="5"/>
      <c r="C94" s="5"/>
      <c r="D94" s="5"/>
    </row>
    <row r="95" spans="1:4" s="33" customFormat="1" ht="12.75" customHeight="1">
      <c r="A95" s="113"/>
      <c r="B95" s="5"/>
      <c r="C95" s="5"/>
      <c r="D95" s="5"/>
    </row>
    <row r="96" spans="1:4" ht="27" customHeight="1">
      <c r="A96" s="8" t="s">
        <v>543</v>
      </c>
      <c r="B96" s="147" t="s">
        <v>544</v>
      </c>
      <c r="C96" s="147"/>
      <c r="D96" s="147"/>
    </row>
    <row r="97" spans="2:4" ht="53.25" customHeight="1">
      <c r="B97" s="147" t="s">
        <v>591</v>
      </c>
      <c r="C97" s="147"/>
      <c r="D97" s="147"/>
    </row>
    <row r="98" spans="2:4" ht="35.25" customHeight="1">
      <c r="B98" s="147" t="s">
        <v>545</v>
      </c>
      <c r="C98" s="147"/>
      <c r="D98" s="147"/>
    </row>
    <row r="99" spans="2:4" ht="38.25" customHeight="1">
      <c r="B99" s="147" t="s">
        <v>589</v>
      </c>
      <c r="C99" s="147"/>
      <c r="D99" s="147"/>
    </row>
    <row r="100" spans="2:4" ht="25.5" customHeight="1">
      <c r="B100" s="147" t="s">
        <v>547</v>
      </c>
      <c r="C100" s="147"/>
      <c r="D100" s="147"/>
    </row>
  </sheetData>
  <sheetProtection/>
  <mergeCells count="13">
    <mergeCell ref="B99:D99"/>
    <mergeCell ref="B100:D100"/>
    <mergeCell ref="D7:D8"/>
    <mergeCell ref="A7:A8"/>
    <mergeCell ref="B7:B8"/>
    <mergeCell ref="C2:D2"/>
    <mergeCell ref="B3:D3"/>
    <mergeCell ref="B4:D4"/>
    <mergeCell ref="B96:D96"/>
    <mergeCell ref="B97:D97"/>
    <mergeCell ref="B98:D98"/>
    <mergeCell ref="B5:D5"/>
    <mergeCell ref="C7:C8"/>
  </mergeCells>
  <printOptions horizontalCentered="1"/>
  <pageMargins left="0.15748031496062992" right="0.15748031496062992" top="0.8661417322834646" bottom="0.8661417322834646" header="0.2755905511811024" footer="0.5118110236220472"/>
  <pageSetup horizontalDpi="300" verticalDpi="300" orientation="portrait" paperSize="9" scale="80" r:id="rId1"/>
  <headerFooter alignWithMargins="0">
    <oddHeader xml:space="preserve">&amp;R&amp;9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J41"/>
  <sheetViews>
    <sheetView zoomScale="90" zoomScaleNormal="90" zoomScalePageLayoutView="0" workbookViewId="0" topLeftCell="A1">
      <selection activeCell="B39" sqref="B39:D39"/>
    </sheetView>
  </sheetViews>
  <sheetFormatPr defaultColWidth="9.140625" defaultRowHeight="12.75"/>
  <cols>
    <col min="1" max="1" width="13.00390625" style="8" customWidth="1"/>
    <col min="2" max="2" width="53.57421875" style="8" customWidth="1"/>
    <col min="3" max="3" width="15.140625" style="8" customWidth="1"/>
    <col min="4" max="4" width="13.8515625" style="8" customWidth="1"/>
    <col min="5" max="16384" width="9.140625" style="8" customWidth="1"/>
  </cols>
  <sheetData>
    <row r="1" spans="1:2" s="5" customFormat="1" ht="12.75" customHeight="1">
      <c r="A1" s="3"/>
      <c r="B1" s="4"/>
    </row>
    <row r="2" spans="1:4" s="5" customFormat="1" ht="22.5" customHeight="1">
      <c r="A2" s="1"/>
      <c r="B2" s="144" t="s">
        <v>578</v>
      </c>
      <c r="C2" s="144"/>
      <c r="D2" s="144"/>
    </row>
    <row r="3" spans="1:4" s="5" customFormat="1" ht="25.5" customHeight="1">
      <c r="A3" s="145" t="s">
        <v>579</v>
      </c>
      <c r="B3" s="145"/>
      <c r="C3" s="145"/>
      <c r="D3" s="145"/>
    </row>
    <row r="4" spans="1:4" ht="50.25" customHeight="1">
      <c r="A4" s="145" t="s">
        <v>580</v>
      </c>
      <c r="B4" s="145"/>
      <c r="C4" s="145"/>
      <c r="D4" s="145"/>
    </row>
    <row r="5" spans="1:4" ht="32.25" customHeight="1">
      <c r="A5" s="5"/>
      <c r="B5" s="151" t="s">
        <v>281</v>
      </c>
      <c r="C5" s="151"/>
      <c r="D5" s="151"/>
    </row>
    <row r="6" spans="1:4" ht="14.25" customHeight="1" thickBot="1">
      <c r="A6" s="5"/>
      <c r="B6" s="118"/>
      <c r="C6" s="118"/>
      <c r="D6" s="118"/>
    </row>
    <row r="7" spans="1:4" s="5" customFormat="1" ht="12.75" customHeight="1" thickBot="1">
      <c r="A7" s="150" t="s">
        <v>549</v>
      </c>
      <c r="B7" s="149" t="s">
        <v>284</v>
      </c>
      <c r="C7" s="149" t="s">
        <v>22</v>
      </c>
      <c r="D7" s="149" t="s">
        <v>23</v>
      </c>
    </row>
    <row r="8" spans="1:4" ht="74.25" customHeight="1" thickBot="1">
      <c r="A8" s="150"/>
      <c r="B8" s="149"/>
      <c r="C8" s="149"/>
      <c r="D8" s="149"/>
    </row>
    <row r="9" spans="1:4" ht="16.5" thickBot="1">
      <c r="A9" s="9">
        <v>1</v>
      </c>
      <c r="B9" s="10">
        <v>2</v>
      </c>
      <c r="C9" s="10">
        <v>3</v>
      </c>
      <c r="D9" s="10">
        <v>4</v>
      </c>
    </row>
    <row r="10" spans="1:4" ht="22.5" customHeight="1">
      <c r="A10" s="64"/>
      <c r="B10" s="119" t="s">
        <v>150</v>
      </c>
      <c r="C10" s="120"/>
      <c r="D10" s="120"/>
    </row>
    <row r="11" spans="1:244" s="122" customFormat="1" ht="23.25" customHeight="1">
      <c r="A11" s="121" t="s">
        <v>263</v>
      </c>
      <c r="B11" s="70" t="s">
        <v>151</v>
      </c>
      <c r="C11" s="16" t="s">
        <v>152</v>
      </c>
      <c r="D11" s="20">
        <v>1</v>
      </c>
      <c r="IG11" s="5"/>
      <c r="IH11" s="5"/>
      <c r="II11" s="5"/>
      <c r="IJ11" s="5"/>
    </row>
    <row r="12" spans="1:244" s="122" customFormat="1" ht="21.75" customHeight="1">
      <c r="A12" s="121" t="s">
        <v>266</v>
      </c>
      <c r="B12" s="70" t="s">
        <v>153</v>
      </c>
      <c r="C12" s="16" t="s">
        <v>310</v>
      </c>
      <c r="D12" s="20">
        <v>1</v>
      </c>
      <c r="IG12" s="5"/>
      <c r="IH12" s="5"/>
      <c r="II12" s="5"/>
      <c r="IJ12" s="5"/>
    </row>
    <row r="13" spans="1:244" s="122" customFormat="1" ht="25.5" customHeight="1">
      <c r="A13" s="121" t="s">
        <v>267</v>
      </c>
      <c r="B13" s="70" t="s">
        <v>154</v>
      </c>
      <c r="C13" s="16" t="s">
        <v>302</v>
      </c>
      <c r="D13" s="20">
        <v>1</v>
      </c>
      <c r="IG13" s="5"/>
      <c r="IH13" s="5"/>
      <c r="II13" s="5"/>
      <c r="IJ13" s="5"/>
    </row>
    <row r="14" spans="1:244" s="122" customFormat="1" ht="22.5" customHeight="1">
      <c r="A14" s="121" t="s">
        <v>269</v>
      </c>
      <c r="B14" s="70" t="s">
        <v>155</v>
      </c>
      <c r="C14" s="16" t="s">
        <v>310</v>
      </c>
      <c r="D14" s="20">
        <v>2</v>
      </c>
      <c r="IG14" s="5"/>
      <c r="IH14" s="5"/>
      <c r="II14" s="5"/>
      <c r="IJ14" s="5"/>
    </row>
    <row r="15" spans="1:244" s="122" customFormat="1" ht="22.5" customHeight="1">
      <c r="A15" s="121" t="s">
        <v>270</v>
      </c>
      <c r="B15" s="70" t="s">
        <v>156</v>
      </c>
      <c r="C15" s="16" t="s">
        <v>310</v>
      </c>
      <c r="D15" s="20">
        <v>1</v>
      </c>
      <c r="IG15" s="5"/>
      <c r="IH15" s="5"/>
      <c r="II15" s="5"/>
      <c r="IJ15" s="5"/>
    </row>
    <row r="16" spans="1:244" s="122" customFormat="1" ht="18.75" customHeight="1">
      <c r="A16" s="121" t="s">
        <v>272</v>
      </c>
      <c r="B16" s="70" t="s">
        <v>157</v>
      </c>
      <c r="C16" s="16" t="s">
        <v>310</v>
      </c>
      <c r="D16" s="20">
        <v>1</v>
      </c>
      <c r="IG16" s="5"/>
      <c r="IH16" s="5"/>
      <c r="II16" s="5"/>
      <c r="IJ16" s="5"/>
    </row>
    <row r="17" spans="1:244" s="122" customFormat="1" ht="17.25" customHeight="1">
      <c r="A17" s="121" t="s">
        <v>274</v>
      </c>
      <c r="B17" s="70" t="s">
        <v>158</v>
      </c>
      <c r="C17" s="16" t="s">
        <v>289</v>
      </c>
      <c r="D17" s="20">
        <v>6</v>
      </c>
      <c r="IG17" s="5"/>
      <c r="IH17" s="5"/>
      <c r="II17" s="5"/>
      <c r="IJ17" s="5"/>
    </row>
    <row r="18" spans="1:244" s="122" customFormat="1" ht="21.75" customHeight="1">
      <c r="A18" s="121" t="s">
        <v>276</v>
      </c>
      <c r="B18" s="21" t="s">
        <v>160</v>
      </c>
      <c r="C18" s="16" t="s">
        <v>289</v>
      </c>
      <c r="D18" s="20">
        <v>8</v>
      </c>
      <c r="IG18" s="5"/>
      <c r="IH18" s="5"/>
      <c r="II18" s="5"/>
      <c r="IJ18" s="5"/>
    </row>
    <row r="19" spans="1:244" s="122" customFormat="1" ht="20.25" customHeight="1">
      <c r="A19" s="121" t="s">
        <v>278</v>
      </c>
      <c r="B19" s="21" t="s">
        <v>161</v>
      </c>
      <c r="C19" s="16" t="s">
        <v>289</v>
      </c>
      <c r="D19" s="20">
        <v>14</v>
      </c>
      <c r="IG19" s="5"/>
      <c r="IH19" s="5"/>
      <c r="II19" s="5"/>
      <c r="IJ19" s="5"/>
    </row>
    <row r="20" spans="1:244" s="122" customFormat="1" ht="20.25" customHeight="1">
      <c r="A20" s="121" t="s">
        <v>280</v>
      </c>
      <c r="B20" s="21" t="s">
        <v>162</v>
      </c>
      <c r="C20" s="16" t="s">
        <v>289</v>
      </c>
      <c r="D20" s="20">
        <v>10</v>
      </c>
      <c r="IG20" s="5"/>
      <c r="IH20" s="5"/>
      <c r="II20" s="5"/>
      <c r="IJ20" s="5"/>
    </row>
    <row r="21" spans="1:244" s="122" customFormat="1" ht="23.25" customHeight="1">
      <c r="A21" s="121" t="s">
        <v>282</v>
      </c>
      <c r="B21" s="21" t="s">
        <v>163</v>
      </c>
      <c r="C21" s="16" t="s">
        <v>289</v>
      </c>
      <c r="D21" s="20">
        <v>20</v>
      </c>
      <c r="IG21" s="5"/>
      <c r="IH21" s="5"/>
      <c r="II21" s="5"/>
      <c r="IJ21" s="5"/>
    </row>
    <row r="22" spans="1:244" s="122" customFormat="1" ht="21" customHeight="1">
      <c r="A22" s="121" t="s">
        <v>283</v>
      </c>
      <c r="B22" s="70" t="s">
        <v>164</v>
      </c>
      <c r="C22" s="16" t="s">
        <v>152</v>
      </c>
      <c r="D22" s="20">
        <v>1</v>
      </c>
      <c r="IG22" s="5"/>
      <c r="IH22" s="5"/>
      <c r="II22" s="5"/>
      <c r="IJ22" s="5"/>
    </row>
    <row r="23" spans="1:244" s="122" customFormat="1" ht="21.75" customHeight="1">
      <c r="A23" s="121" t="s">
        <v>444</v>
      </c>
      <c r="B23" s="70" t="s">
        <v>165</v>
      </c>
      <c r="C23" s="16" t="s">
        <v>2</v>
      </c>
      <c r="D23" s="20">
        <v>1</v>
      </c>
      <c r="IG23" s="5"/>
      <c r="IH23" s="5"/>
      <c r="II23" s="5"/>
      <c r="IJ23" s="5"/>
    </row>
    <row r="24" spans="1:244" s="122" customFormat="1" ht="37.5" customHeight="1">
      <c r="A24" s="121" t="s">
        <v>446</v>
      </c>
      <c r="B24" s="70" t="s">
        <v>166</v>
      </c>
      <c r="C24" s="16" t="s">
        <v>392</v>
      </c>
      <c r="D24" s="20">
        <v>0.3</v>
      </c>
      <c r="IG24" s="5"/>
      <c r="IH24" s="5"/>
      <c r="II24" s="5"/>
      <c r="IJ24" s="5"/>
    </row>
    <row r="25" spans="1:244" s="122" customFormat="1" ht="26.25" customHeight="1">
      <c r="A25" s="121" t="s">
        <v>447</v>
      </c>
      <c r="B25" s="70" t="s">
        <v>167</v>
      </c>
      <c r="C25" s="16" t="s">
        <v>302</v>
      </c>
      <c r="D25" s="20">
        <v>2</v>
      </c>
      <c r="IG25" s="5"/>
      <c r="IH25" s="5"/>
      <c r="II25" s="5"/>
      <c r="IJ25" s="5"/>
    </row>
    <row r="26" spans="1:244" s="122" customFormat="1" ht="18.75" customHeight="1">
      <c r="A26" s="121" t="s">
        <v>448</v>
      </c>
      <c r="B26" s="70" t="s">
        <v>168</v>
      </c>
      <c r="C26" s="16" t="s">
        <v>310</v>
      </c>
      <c r="D26" s="20">
        <v>1</v>
      </c>
      <c r="IG26" s="5"/>
      <c r="IH26" s="5"/>
      <c r="II26" s="5"/>
      <c r="IJ26" s="5"/>
    </row>
    <row r="27" spans="1:244" s="122" customFormat="1" ht="21.75" customHeight="1">
      <c r="A27" s="121" t="s">
        <v>450</v>
      </c>
      <c r="B27" s="70" t="s">
        <v>169</v>
      </c>
      <c r="C27" s="16" t="s">
        <v>310</v>
      </c>
      <c r="D27" s="20">
        <v>2</v>
      </c>
      <c r="IG27" s="5"/>
      <c r="IH27" s="5"/>
      <c r="II27" s="5"/>
      <c r="IJ27" s="5"/>
    </row>
    <row r="28" spans="1:244" s="122" customFormat="1" ht="36" customHeight="1">
      <c r="A28" s="121" t="s">
        <v>451</v>
      </c>
      <c r="B28" s="70" t="s">
        <v>170</v>
      </c>
      <c r="C28" s="16" t="s">
        <v>310</v>
      </c>
      <c r="D28" s="20">
        <v>1</v>
      </c>
      <c r="IG28" s="5"/>
      <c r="IH28" s="5"/>
      <c r="II28" s="5"/>
      <c r="IJ28" s="5"/>
    </row>
    <row r="29" spans="1:244" s="122" customFormat="1" ht="33.75" customHeight="1">
      <c r="A29" s="121" t="s">
        <v>453</v>
      </c>
      <c r="B29" s="70" t="s">
        <v>171</v>
      </c>
      <c r="C29" s="16" t="s">
        <v>302</v>
      </c>
      <c r="D29" s="20">
        <v>1</v>
      </c>
      <c r="IG29" s="5"/>
      <c r="IH29" s="5"/>
      <c r="II29" s="5"/>
      <c r="IJ29" s="5"/>
    </row>
    <row r="30" spans="1:244" s="122" customFormat="1" ht="34.5" customHeight="1">
      <c r="A30" s="121" t="s">
        <v>454</v>
      </c>
      <c r="B30" s="70" t="s">
        <v>172</v>
      </c>
      <c r="C30" s="16" t="s">
        <v>310</v>
      </c>
      <c r="D30" s="20">
        <v>1</v>
      </c>
      <c r="IG30" s="5"/>
      <c r="IH30" s="5"/>
      <c r="II30" s="5"/>
      <c r="IJ30" s="5"/>
    </row>
    <row r="31" spans="1:244" s="122" customFormat="1" ht="36.75" customHeight="1">
      <c r="A31" s="121" t="s">
        <v>455</v>
      </c>
      <c r="B31" s="70" t="s">
        <v>173</v>
      </c>
      <c r="C31" s="16" t="s">
        <v>302</v>
      </c>
      <c r="D31" s="20">
        <v>2</v>
      </c>
      <c r="IG31" s="5"/>
      <c r="IH31" s="5"/>
      <c r="II31" s="5"/>
      <c r="IJ31" s="5"/>
    </row>
    <row r="32" spans="1:244" s="122" customFormat="1" ht="23.25" customHeight="1">
      <c r="A32" s="121" t="s">
        <v>457</v>
      </c>
      <c r="B32" s="70" t="s">
        <v>174</v>
      </c>
      <c r="C32" s="16" t="s">
        <v>302</v>
      </c>
      <c r="D32" s="20">
        <v>1</v>
      </c>
      <c r="IG32" s="5"/>
      <c r="IH32" s="5"/>
      <c r="II32" s="5"/>
      <c r="IJ32" s="5"/>
    </row>
    <row r="33" spans="1:244" s="122" customFormat="1" ht="24.75" customHeight="1">
      <c r="A33" s="121" t="s">
        <v>458</v>
      </c>
      <c r="B33" s="70" t="s">
        <v>175</v>
      </c>
      <c r="C33" s="16" t="s">
        <v>302</v>
      </c>
      <c r="D33" s="20">
        <v>1</v>
      </c>
      <c r="IG33" s="5"/>
      <c r="IH33" s="5"/>
      <c r="II33" s="5"/>
      <c r="IJ33" s="5"/>
    </row>
    <row r="34" spans="1:4" ht="57" customHeight="1" thickBot="1">
      <c r="A34" s="123" t="s">
        <v>460</v>
      </c>
      <c r="B34" s="77" t="s">
        <v>176</v>
      </c>
      <c r="C34" s="124" t="s">
        <v>302</v>
      </c>
      <c r="D34" s="29">
        <v>1</v>
      </c>
    </row>
    <row r="35" spans="1:4" s="32" customFormat="1" ht="13.5" customHeight="1" thickTop="1">
      <c r="A35" s="158" t="s">
        <v>264</v>
      </c>
      <c r="B35" s="158"/>
      <c r="C35" s="30"/>
      <c r="D35" s="31"/>
    </row>
    <row r="36" spans="1:4" s="33" customFormat="1" ht="15.75">
      <c r="A36" s="113"/>
      <c r="B36" s="5"/>
      <c r="C36" s="5"/>
      <c r="D36" s="5"/>
    </row>
    <row r="37" spans="1:4" s="33" customFormat="1" ht="36" customHeight="1">
      <c r="A37" s="8" t="s">
        <v>543</v>
      </c>
      <c r="B37" s="147" t="s">
        <v>544</v>
      </c>
      <c r="C37" s="147"/>
      <c r="D37" s="147"/>
    </row>
    <row r="38" spans="1:4" s="33" customFormat="1" ht="57" customHeight="1">
      <c r="A38" s="8"/>
      <c r="B38" s="147" t="s">
        <v>591</v>
      </c>
      <c r="C38" s="147"/>
      <c r="D38" s="147"/>
    </row>
    <row r="39" spans="1:4" s="5" customFormat="1" ht="36.75" customHeight="1">
      <c r="A39" s="8"/>
      <c r="B39" s="147" t="s">
        <v>545</v>
      </c>
      <c r="C39" s="147"/>
      <c r="D39" s="147"/>
    </row>
    <row r="40" spans="1:4" s="5" customFormat="1" ht="35.25" customHeight="1">
      <c r="A40" s="8"/>
      <c r="B40" s="147" t="s">
        <v>546</v>
      </c>
      <c r="C40" s="147"/>
      <c r="D40" s="147"/>
    </row>
    <row r="41" spans="1:4" s="5" customFormat="1" ht="23.25" customHeight="1">
      <c r="A41" s="8"/>
      <c r="B41" s="147" t="s">
        <v>547</v>
      </c>
      <c r="C41" s="147"/>
      <c r="D41" s="147"/>
    </row>
  </sheetData>
  <sheetProtection/>
  <mergeCells count="14">
    <mergeCell ref="B39:D39"/>
    <mergeCell ref="B40:D40"/>
    <mergeCell ref="B41:D41"/>
    <mergeCell ref="A7:A8"/>
    <mergeCell ref="B7:B8"/>
    <mergeCell ref="C7:C8"/>
    <mergeCell ref="D7:D8"/>
    <mergeCell ref="A35:B35"/>
    <mergeCell ref="B5:D5"/>
    <mergeCell ref="B2:D2"/>
    <mergeCell ref="A3:D3"/>
    <mergeCell ref="A4:D4"/>
    <mergeCell ref="B37:D37"/>
    <mergeCell ref="B38:D38"/>
  </mergeCells>
  <printOptions/>
  <pageMargins left="0.7875" right="0.6201388888888889" top="1.0631944444444446" bottom="1.0631944444444446" header="0.5118055555555555" footer="0.5118055555555555"/>
  <pageSetup horizontalDpi="300" verticalDpi="3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8"/>
  <sheetViews>
    <sheetView zoomScale="90" zoomScaleNormal="90" zoomScalePageLayoutView="0" workbookViewId="0" topLeftCell="A91">
      <selection activeCell="G88" sqref="G88"/>
    </sheetView>
  </sheetViews>
  <sheetFormatPr defaultColWidth="9.140625" defaultRowHeight="12.75"/>
  <cols>
    <col min="1" max="1" width="10.7109375" style="8" customWidth="1"/>
    <col min="2" max="2" width="53.7109375" style="8" customWidth="1"/>
    <col min="3" max="3" width="15.140625" style="8" customWidth="1"/>
    <col min="4" max="4" width="16.421875" style="8" customWidth="1"/>
    <col min="5" max="16384" width="9.140625" style="8" customWidth="1"/>
  </cols>
  <sheetData>
    <row r="1" spans="1:2" s="5" customFormat="1" ht="12.75" customHeight="1">
      <c r="A1" s="3"/>
      <c r="B1" s="4"/>
    </row>
    <row r="2" spans="1:4" s="5" customFormat="1" ht="23.25" customHeight="1">
      <c r="A2" s="1"/>
      <c r="B2" s="144" t="s">
        <v>581</v>
      </c>
      <c r="C2" s="144"/>
      <c r="D2" s="144"/>
    </row>
    <row r="3" spans="1:4" s="5" customFormat="1" ht="26.25" customHeight="1">
      <c r="A3" s="145" t="s">
        <v>582</v>
      </c>
      <c r="B3" s="145"/>
      <c r="C3" s="145"/>
      <c r="D3" s="145"/>
    </row>
    <row r="4" spans="1:4" ht="66" customHeight="1">
      <c r="A4" s="145" t="s">
        <v>580</v>
      </c>
      <c r="B4" s="145"/>
      <c r="C4" s="145"/>
      <c r="D4" s="145"/>
    </row>
    <row r="5" spans="1:4" ht="26.25" customHeight="1">
      <c r="A5" s="5"/>
      <c r="B5" s="151" t="s">
        <v>590</v>
      </c>
      <c r="C5" s="151"/>
      <c r="D5" s="151"/>
    </row>
    <row r="6" spans="1:4" ht="14.25" customHeight="1" thickBot="1">
      <c r="A6" s="5"/>
      <c r="B6" s="118"/>
      <c r="C6" s="118"/>
      <c r="D6" s="118"/>
    </row>
    <row r="7" spans="1:4" s="5" customFormat="1" ht="12.75" customHeight="1" thickBot="1">
      <c r="A7" s="150" t="s">
        <v>262</v>
      </c>
      <c r="B7" s="149" t="s">
        <v>284</v>
      </c>
      <c r="C7" s="149" t="s">
        <v>22</v>
      </c>
      <c r="D7" s="149" t="s">
        <v>23</v>
      </c>
    </row>
    <row r="8" spans="1:4" s="5" customFormat="1" ht="66" customHeight="1" thickBot="1">
      <c r="A8" s="159"/>
      <c r="B8" s="149"/>
      <c r="C8" s="149"/>
      <c r="D8" s="149"/>
    </row>
    <row r="9" spans="1:4" ht="16.5" thickBot="1">
      <c r="A9" s="9">
        <v>1</v>
      </c>
      <c r="B9" s="10">
        <v>2</v>
      </c>
      <c r="C9" s="10">
        <v>3</v>
      </c>
      <c r="D9" s="10">
        <v>4</v>
      </c>
    </row>
    <row r="10" spans="1:4" ht="19.5" customHeight="1">
      <c r="A10" s="64" t="s">
        <v>285</v>
      </c>
      <c r="B10" s="119" t="s">
        <v>177</v>
      </c>
      <c r="C10" s="125"/>
      <c r="D10" s="125"/>
    </row>
    <row r="11" spans="1:4" ht="23.25" customHeight="1">
      <c r="A11" s="14" t="s">
        <v>287</v>
      </c>
      <c r="B11" s="21" t="s">
        <v>178</v>
      </c>
      <c r="C11" s="16" t="s">
        <v>289</v>
      </c>
      <c r="D11" s="20">
        <v>185</v>
      </c>
    </row>
    <row r="12" spans="1:4" ht="24" customHeight="1">
      <c r="A12" s="14" t="s">
        <v>290</v>
      </c>
      <c r="B12" s="21" t="s">
        <v>179</v>
      </c>
      <c r="C12" s="16" t="s">
        <v>289</v>
      </c>
      <c r="D12" s="20">
        <v>79</v>
      </c>
    </row>
    <row r="13" spans="1:4" ht="36.75" customHeight="1">
      <c r="A13" s="14" t="s">
        <v>292</v>
      </c>
      <c r="B13" s="126" t="s">
        <v>180</v>
      </c>
      <c r="C13" s="16" t="s">
        <v>302</v>
      </c>
      <c r="D13" s="20">
        <v>1</v>
      </c>
    </row>
    <row r="14" spans="1:4" ht="37.5" customHeight="1">
      <c r="A14" s="14" t="s">
        <v>294</v>
      </c>
      <c r="B14" s="126" t="s">
        <v>181</v>
      </c>
      <c r="C14" s="16" t="s">
        <v>302</v>
      </c>
      <c r="D14" s="20">
        <v>1</v>
      </c>
    </row>
    <row r="15" spans="1:4" ht="21.75" customHeight="1">
      <c r="A15" s="14" t="s">
        <v>296</v>
      </c>
      <c r="B15" s="21" t="s">
        <v>182</v>
      </c>
      <c r="C15" s="16" t="s">
        <v>302</v>
      </c>
      <c r="D15" s="20">
        <v>1</v>
      </c>
    </row>
    <row r="16" spans="1:4" ht="21" customHeight="1">
      <c r="A16" s="14" t="s">
        <v>298</v>
      </c>
      <c r="B16" s="21" t="s">
        <v>183</v>
      </c>
      <c r="C16" s="16" t="s">
        <v>310</v>
      </c>
      <c r="D16" s="20">
        <v>1</v>
      </c>
    </row>
    <row r="17" spans="1:4" ht="27" customHeight="1">
      <c r="A17" s="14" t="s">
        <v>300</v>
      </c>
      <c r="B17" s="21" t="s">
        <v>184</v>
      </c>
      <c r="C17" s="16" t="s">
        <v>302</v>
      </c>
      <c r="D17" s="20">
        <v>3</v>
      </c>
    </row>
    <row r="18" spans="1:4" ht="24" customHeight="1">
      <c r="A18" s="14" t="s">
        <v>303</v>
      </c>
      <c r="B18" s="21" t="s">
        <v>185</v>
      </c>
      <c r="C18" s="16" t="s">
        <v>2</v>
      </c>
      <c r="D18" s="20">
        <v>1</v>
      </c>
    </row>
    <row r="19" spans="1:4" ht="21.75" customHeight="1">
      <c r="A19" s="14" t="s">
        <v>305</v>
      </c>
      <c r="B19" s="21" t="s">
        <v>186</v>
      </c>
      <c r="C19" s="16" t="s">
        <v>310</v>
      </c>
      <c r="D19" s="20">
        <v>2</v>
      </c>
    </row>
    <row r="20" spans="1:4" ht="20.25" customHeight="1">
      <c r="A20" s="14" t="s">
        <v>307</v>
      </c>
      <c r="B20" s="21" t="s">
        <v>187</v>
      </c>
      <c r="C20" s="16" t="s">
        <v>2</v>
      </c>
      <c r="D20" s="20">
        <v>1</v>
      </c>
    </row>
    <row r="21" spans="1:4" ht="22.5" customHeight="1">
      <c r="A21" s="14" t="s">
        <v>309</v>
      </c>
      <c r="B21" s="70" t="s">
        <v>188</v>
      </c>
      <c r="C21" s="16" t="s">
        <v>392</v>
      </c>
      <c r="D21" s="20">
        <v>2.5</v>
      </c>
    </row>
    <row r="22" spans="1:4" ht="21.75" customHeight="1">
      <c r="A22" s="14" t="s">
        <v>311</v>
      </c>
      <c r="B22" s="21" t="s">
        <v>189</v>
      </c>
      <c r="C22" s="16" t="s">
        <v>392</v>
      </c>
      <c r="D22" s="20">
        <v>2.1</v>
      </c>
    </row>
    <row r="23" spans="1:4" ht="21" customHeight="1">
      <c r="A23" s="14" t="s">
        <v>312</v>
      </c>
      <c r="B23" s="70" t="s">
        <v>190</v>
      </c>
      <c r="C23" s="16" t="s">
        <v>289</v>
      </c>
      <c r="D23" s="20">
        <v>250</v>
      </c>
    </row>
    <row r="24" spans="1:4" ht="21.75" customHeight="1">
      <c r="A24" s="14" t="s">
        <v>314</v>
      </c>
      <c r="B24" s="70" t="s">
        <v>191</v>
      </c>
      <c r="C24" s="16" t="s">
        <v>302</v>
      </c>
      <c r="D24" s="20">
        <v>1</v>
      </c>
    </row>
    <row r="25" spans="1:4" ht="53.25" customHeight="1">
      <c r="A25" s="14" t="s">
        <v>316</v>
      </c>
      <c r="B25" s="70" t="s">
        <v>593</v>
      </c>
      <c r="C25" s="16" t="s">
        <v>302</v>
      </c>
      <c r="D25" s="20">
        <v>1</v>
      </c>
    </row>
    <row r="26" spans="1:4" ht="15.75">
      <c r="A26" s="14"/>
      <c r="B26" s="69" t="s">
        <v>192</v>
      </c>
      <c r="C26" s="16"/>
      <c r="D26" s="20"/>
    </row>
    <row r="27" spans="1:4" ht="19.5" customHeight="1">
      <c r="A27" s="72" t="s">
        <v>418</v>
      </c>
      <c r="B27" s="127" t="s">
        <v>193</v>
      </c>
      <c r="C27" s="128"/>
      <c r="D27" s="129"/>
    </row>
    <row r="28" spans="1:4" ht="21" customHeight="1">
      <c r="A28" s="14" t="s">
        <v>420</v>
      </c>
      <c r="B28" s="21" t="s">
        <v>194</v>
      </c>
      <c r="C28" s="16" t="s">
        <v>289</v>
      </c>
      <c r="D28" s="20">
        <v>35</v>
      </c>
    </row>
    <row r="29" spans="1:4" ht="37.5" customHeight="1">
      <c r="A29" s="14" t="s">
        <v>423</v>
      </c>
      <c r="B29" s="21" t="s">
        <v>583</v>
      </c>
      <c r="C29" s="16" t="s">
        <v>392</v>
      </c>
      <c r="D29" s="20">
        <v>1.3</v>
      </c>
    </row>
    <row r="30" spans="1:4" ht="27" customHeight="1">
      <c r="A30" s="14" t="s">
        <v>425</v>
      </c>
      <c r="B30" s="70" t="s">
        <v>167</v>
      </c>
      <c r="C30" s="16" t="s">
        <v>302</v>
      </c>
      <c r="D30" s="20">
        <v>2</v>
      </c>
    </row>
    <row r="31" spans="1:4" ht="21" customHeight="1">
      <c r="A31" s="14" t="s">
        <v>427</v>
      </c>
      <c r="B31" s="21" t="s">
        <v>188</v>
      </c>
      <c r="C31" s="16" t="s">
        <v>392</v>
      </c>
      <c r="D31" s="20">
        <v>0.3</v>
      </c>
    </row>
    <row r="32" spans="1:4" ht="21" customHeight="1">
      <c r="A32" s="14" t="s">
        <v>429</v>
      </c>
      <c r="B32" s="21" t="s">
        <v>189</v>
      </c>
      <c r="C32" s="16" t="s">
        <v>392</v>
      </c>
      <c r="D32" s="20">
        <v>0.08</v>
      </c>
    </row>
    <row r="33" spans="1:4" ht="20.25" customHeight="1">
      <c r="A33" s="14" t="s">
        <v>431</v>
      </c>
      <c r="B33" s="70" t="s">
        <v>190</v>
      </c>
      <c r="C33" s="16" t="s">
        <v>289</v>
      </c>
      <c r="D33" s="20">
        <v>30</v>
      </c>
    </row>
    <row r="34" spans="1:4" ht="21.75" customHeight="1">
      <c r="A34" s="14" t="s">
        <v>18</v>
      </c>
      <c r="B34" s="70" t="s">
        <v>191</v>
      </c>
      <c r="C34" s="16" t="s">
        <v>302</v>
      </c>
      <c r="D34" s="20">
        <v>1</v>
      </c>
    </row>
    <row r="35" spans="1:4" ht="52.5" customHeight="1">
      <c r="A35" s="14" t="s">
        <v>19</v>
      </c>
      <c r="B35" s="70" t="s">
        <v>593</v>
      </c>
      <c r="C35" s="16" t="s">
        <v>302</v>
      </c>
      <c r="D35" s="20">
        <v>1</v>
      </c>
    </row>
    <row r="36" spans="1:4" ht="15.75">
      <c r="A36" s="72"/>
      <c r="B36" s="69" t="s">
        <v>195</v>
      </c>
      <c r="C36" s="16"/>
      <c r="D36" s="20"/>
    </row>
    <row r="37" spans="1:4" ht="19.5" customHeight="1">
      <c r="A37" s="72" t="s">
        <v>72</v>
      </c>
      <c r="B37" s="130" t="s">
        <v>196</v>
      </c>
      <c r="C37" s="128"/>
      <c r="D37" s="129"/>
    </row>
    <row r="38" spans="1:4" ht="22.5" customHeight="1">
      <c r="A38" s="14" t="s">
        <v>538</v>
      </c>
      <c r="B38" s="21" t="s">
        <v>197</v>
      </c>
      <c r="C38" s="16" t="s">
        <v>289</v>
      </c>
      <c r="D38" s="20">
        <v>12</v>
      </c>
    </row>
    <row r="39" spans="1:4" ht="22.5" customHeight="1">
      <c r="A39" s="14" t="s">
        <v>540</v>
      </c>
      <c r="B39" s="21" t="s">
        <v>198</v>
      </c>
      <c r="C39" s="16" t="s">
        <v>289</v>
      </c>
      <c r="D39" s="20">
        <v>6</v>
      </c>
    </row>
    <row r="40" spans="1:4" ht="26.25" customHeight="1">
      <c r="A40" s="14" t="s">
        <v>76</v>
      </c>
      <c r="B40" s="70" t="s">
        <v>167</v>
      </c>
      <c r="C40" s="16" t="s">
        <v>302</v>
      </c>
      <c r="D40" s="20">
        <v>2</v>
      </c>
    </row>
    <row r="41" spans="1:4" ht="20.25" customHeight="1">
      <c r="A41" s="14" t="s">
        <v>199</v>
      </c>
      <c r="B41" s="21" t="s">
        <v>155</v>
      </c>
      <c r="C41" s="16" t="s">
        <v>2</v>
      </c>
      <c r="D41" s="20">
        <v>1</v>
      </c>
    </row>
    <row r="42" spans="1:4" ht="21.75" customHeight="1">
      <c r="A42" s="14" t="s">
        <v>200</v>
      </c>
      <c r="B42" s="21" t="s">
        <v>201</v>
      </c>
      <c r="C42" s="16" t="s">
        <v>2</v>
      </c>
      <c r="D42" s="20">
        <v>1</v>
      </c>
    </row>
    <row r="43" spans="1:4" ht="24.75" customHeight="1">
      <c r="A43" s="14" t="s">
        <v>202</v>
      </c>
      <c r="B43" s="21" t="s">
        <v>203</v>
      </c>
      <c r="C43" s="16" t="s">
        <v>302</v>
      </c>
      <c r="D43" s="20">
        <v>1</v>
      </c>
    </row>
    <row r="44" spans="1:4" ht="18" customHeight="1">
      <c r="A44" s="14" t="s">
        <v>204</v>
      </c>
      <c r="B44" s="21" t="s">
        <v>183</v>
      </c>
      <c r="C44" s="16" t="s">
        <v>310</v>
      </c>
      <c r="D44" s="20">
        <v>1</v>
      </c>
    </row>
    <row r="45" spans="1:4" ht="20.25" customHeight="1">
      <c r="A45" s="14" t="s">
        <v>205</v>
      </c>
      <c r="B45" s="21" t="s">
        <v>206</v>
      </c>
      <c r="C45" s="16" t="s">
        <v>302</v>
      </c>
      <c r="D45" s="20">
        <v>1</v>
      </c>
    </row>
    <row r="46" spans="1:4" ht="18.75" customHeight="1">
      <c r="A46" s="14" t="s">
        <v>207</v>
      </c>
      <c r="B46" s="21" t="s">
        <v>188</v>
      </c>
      <c r="C46" s="16" t="s">
        <v>392</v>
      </c>
      <c r="D46" s="20">
        <v>0.08</v>
      </c>
    </row>
    <row r="47" spans="1:4" ht="21" customHeight="1">
      <c r="A47" s="14" t="s">
        <v>208</v>
      </c>
      <c r="B47" s="21" t="s">
        <v>189</v>
      </c>
      <c r="C47" s="16" t="s">
        <v>392</v>
      </c>
      <c r="D47" s="20">
        <v>0.08</v>
      </c>
    </row>
    <row r="48" spans="1:4" ht="21.75" customHeight="1">
      <c r="A48" s="14" t="s">
        <v>209</v>
      </c>
      <c r="B48" s="70" t="s">
        <v>190</v>
      </c>
      <c r="C48" s="16" t="s">
        <v>289</v>
      </c>
      <c r="D48" s="20">
        <v>8</v>
      </c>
    </row>
    <row r="49" spans="1:4" ht="22.5" customHeight="1">
      <c r="A49" s="14" t="s">
        <v>210</v>
      </c>
      <c r="B49" s="70" t="s">
        <v>191</v>
      </c>
      <c r="C49" s="16" t="s">
        <v>302</v>
      </c>
      <c r="D49" s="20">
        <v>1</v>
      </c>
    </row>
    <row r="50" spans="1:4" ht="59.25" customHeight="1">
      <c r="A50" s="14" t="s">
        <v>211</v>
      </c>
      <c r="B50" s="70" t="s">
        <v>593</v>
      </c>
      <c r="C50" s="16" t="s">
        <v>302</v>
      </c>
      <c r="D50" s="20">
        <v>1</v>
      </c>
    </row>
    <row r="51" spans="1:4" ht="15.75">
      <c r="A51" s="14"/>
      <c r="B51" s="69" t="s">
        <v>212</v>
      </c>
      <c r="C51" s="16"/>
      <c r="D51" s="20"/>
    </row>
    <row r="52" spans="1:4" ht="19.5" customHeight="1">
      <c r="A52" s="72" t="s">
        <v>79</v>
      </c>
      <c r="B52" s="127" t="s">
        <v>213</v>
      </c>
      <c r="C52" s="128"/>
      <c r="D52" s="129"/>
    </row>
    <row r="53" spans="1:4" ht="22.5" customHeight="1">
      <c r="A53" s="14" t="s">
        <v>81</v>
      </c>
      <c r="B53" s="21" t="s">
        <v>214</v>
      </c>
      <c r="C53" s="16" t="s">
        <v>289</v>
      </c>
      <c r="D53" s="20">
        <v>60</v>
      </c>
    </row>
    <row r="54" spans="1:4" ht="23.25" customHeight="1">
      <c r="A54" s="14" t="s">
        <v>83</v>
      </c>
      <c r="B54" s="21" t="s">
        <v>198</v>
      </c>
      <c r="C54" s="16" t="s">
        <v>289</v>
      </c>
      <c r="D54" s="20">
        <v>35</v>
      </c>
    </row>
    <row r="55" spans="1:4" ht="22.5" customHeight="1">
      <c r="A55" s="14" t="s">
        <v>85</v>
      </c>
      <c r="B55" s="21" t="s">
        <v>215</v>
      </c>
      <c r="C55" s="16" t="s">
        <v>289</v>
      </c>
      <c r="D55" s="20">
        <v>40</v>
      </c>
    </row>
    <row r="56" spans="1:4" ht="21" customHeight="1">
      <c r="A56" s="14" t="s">
        <v>87</v>
      </c>
      <c r="B56" s="21" t="s">
        <v>216</v>
      </c>
      <c r="C56" s="16" t="s">
        <v>289</v>
      </c>
      <c r="D56" s="20">
        <v>15</v>
      </c>
    </row>
    <row r="57" spans="1:4" ht="25.5" customHeight="1">
      <c r="A57" s="14" t="s">
        <v>95</v>
      </c>
      <c r="B57" s="70" t="s">
        <v>167</v>
      </c>
      <c r="C57" s="16" t="s">
        <v>302</v>
      </c>
      <c r="D57" s="20">
        <v>2</v>
      </c>
    </row>
    <row r="58" spans="1:4" ht="18.75" customHeight="1">
      <c r="A58" s="14" t="s">
        <v>105</v>
      </c>
      <c r="B58" s="21" t="s">
        <v>155</v>
      </c>
      <c r="C58" s="16" t="s">
        <v>2</v>
      </c>
      <c r="D58" s="20">
        <v>1</v>
      </c>
    </row>
    <row r="59" spans="1:4" ht="20.25" customHeight="1">
      <c r="A59" s="14" t="s">
        <v>107</v>
      </c>
      <c r="B59" s="21" t="s">
        <v>185</v>
      </c>
      <c r="C59" s="16" t="s">
        <v>2</v>
      </c>
      <c r="D59" s="20">
        <v>1</v>
      </c>
    </row>
    <row r="60" spans="1:4" ht="21" customHeight="1">
      <c r="A60" s="14" t="s">
        <v>109</v>
      </c>
      <c r="B60" s="21" t="s">
        <v>217</v>
      </c>
      <c r="C60" s="16" t="s">
        <v>2</v>
      </c>
      <c r="D60" s="20">
        <v>1</v>
      </c>
    </row>
    <row r="61" spans="1:4" ht="21.75" customHeight="1">
      <c r="A61" s="14" t="s">
        <v>111</v>
      </c>
      <c r="B61" s="21" t="s">
        <v>187</v>
      </c>
      <c r="C61" s="16" t="s">
        <v>2</v>
      </c>
      <c r="D61" s="20">
        <v>1</v>
      </c>
    </row>
    <row r="62" spans="1:4" ht="18.75" customHeight="1">
      <c r="A62" s="14" t="s">
        <v>218</v>
      </c>
      <c r="B62" s="21" t="s">
        <v>203</v>
      </c>
      <c r="C62" s="16" t="s">
        <v>302</v>
      </c>
      <c r="D62" s="20">
        <v>1</v>
      </c>
    </row>
    <row r="63" spans="1:4" ht="18.75" customHeight="1">
      <c r="A63" s="14" t="s">
        <v>219</v>
      </c>
      <c r="B63" s="21" t="s">
        <v>183</v>
      </c>
      <c r="C63" s="16" t="s">
        <v>310</v>
      </c>
      <c r="D63" s="20">
        <v>1</v>
      </c>
    </row>
    <row r="64" spans="1:4" ht="22.5" customHeight="1">
      <c r="A64" s="14" t="s">
        <v>220</v>
      </c>
      <c r="B64" s="21" t="s">
        <v>221</v>
      </c>
      <c r="C64" s="16" t="s">
        <v>302</v>
      </c>
      <c r="D64" s="20">
        <v>1</v>
      </c>
    </row>
    <row r="65" spans="1:4" ht="75" customHeight="1">
      <c r="A65" s="14" t="s">
        <v>222</v>
      </c>
      <c r="B65" s="21" t="s">
        <v>223</v>
      </c>
      <c r="C65" s="16" t="s">
        <v>310</v>
      </c>
      <c r="D65" s="22">
        <v>1</v>
      </c>
    </row>
    <row r="66" spans="1:4" ht="34.5" customHeight="1">
      <c r="A66" s="14" t="s">
        <v>224</v>
      </c>
      <c r="B66" s="21" t="s">
        <v>225</v>
      </c>
      <c r="C66" s="16" t="s">
        <v>302</v>
      </c>
      <c r="D66" s="22">
        <v>1</v>
      </c>
    </row>
    <row r="67" spans="1:4" ht="23.25" customHeight="1">
      <c r="A67" s="14" t="s">
        <v>226</v>
      </c>
      <c r="B67" s="21" t="s">
        <v>188</v>
      </c>
      <c r="C67" s="16" t="s">
        <v>392</v>
      </c>
      <c r="D67" s="20">
        <v>0.9</v>
      </c>
    </row>
    <row r="68" spans="1:4" ht="26.25" customHeight="1">
      <c r="A68" s="14" t="s">
        <v>227</v>
      </c>
      <c r="B68" s="21" t="s">
        <v>189</v>
      </c>
      <c r="C68" s="16" t="s">
        <v>392</v>
      </c>
      <c r="D68" s="20">
        <v>1.2</v>
      </c>
    </row>
    <row r="69" spans="1:4" ht="23.25" customHeight="1">
      <c r="A69" s="14" t="s">
        <v>228</v>
      </c>
      <c r="B69" s="70" t="s">
        <v>190</v>
      </c>
      <c r="C69" s="16" t="s">
        <v>289</v>
      </c>
      <c r="D69" s="20">
        <v>90</v>
      </c>
    </row>
    <row r="70" spans="1:4" ht="22.5" customHeight="1">
      <c r="A70" s="14" t="s">
        <v>229</v>
      </c>
      <c r="B70" s="70" t="s">
        <v>191</v>
      </c>
      <c r="C70" s="16" t="s">
        <v>302</v>
      </c>
      <c r="D70" s="20">
        <v>1</v>
      </c>
    </row>
    <row r="71" spans="1:4" ht="60" customHeight="1">
      <c r="A71" s="14" t="s">
        <v>230</v>
      </c>
      <c r="B71" s="70" t="s">
        <v>593</v>
      </c>
      <c r="C71" s="16" t="s">
        <v>302</v>
      </c>
      <c r="D71" s="20">
        <v>1</v>
      </c>
    </row>
    <row r="72" spans="1:4" ht="15.75">
      <c r="A72" s="121"/>
      <c r="B72" s="69" t="s">
        <v>231</v>
      </c>
      <c r="C72" s="16"/>
      <c r="D72" s="20"/>
    </row>
    <row r="73" spans="1:4" ht="19.5" customHeight="1">
      <c r="A73" s="72" t="s">
        <v>232</v>
      </c>
      <c r="B73" s="127" t="s">
        <v>150</v>
      </c>
      <c r="C73" s="128"/>
      <c r="D73" s="129"/>
    </row>
    <row r="74" spans="1:4" ht="25.5" customHeight="1">
      <c r="A74" s="14" t="s">
        <v>233</v>
      </c>
      <c r="B74" s="21" t="s">
        <v>234</v>
      </c>
      <c r="C74" s="16" t="s">
        <v>392</v>
      </c>
      <c r="D74" s="20">
        <v>0.25</v>
      </c>
    </row>
    <row r="75" spans="1:4" ht="25.5" customHeight="1">
      <c r="A75" s="14" t="s">
        <v>235</v>
      </c>
      <c r="B75" s="21" t="s">
        <v>194</v>
      </c>
      <c r="C75" s="16" t="s">
        <v>289</v>
      </c>
      <c r="D75" s="20">
        <v>15</v>
      </c>
    </row>
    <row r="76" spans="1:4" ht="31.5">
      <c r="A76" s="14" t="s">
        <v>236</v>
      </c>
      <c r="B76" s="21" t="s">
        <v>237</v>
      </c>
      <c r="C76" s="16" t="s">
        <v>289</v>
      </c>
      <c r="D76" s="20">
        <v>60</v>
      </c>
    </row>
    <row r="77" spans="1:4" ht="25.5" customHeight="1">
      <c r="A77" s="14" t="s">
        <v>238</v>
      </c>
      <c r="B77" s="21" t="s">
        <v>239</v>
      </c>
      <c r="C77" s="16" t="s">
        <v>152</v>
      </c>
      <c r="D77" s="20">
        <v>2</v>
      </c>
    </row>
    <row r="78" spans="1:4" ht="31.5" customHeight="1">
      <c r="A78" s="14" t="s">
        <v>240</v>
      </c>
      <c r="B78" s="70" t="s">
        <v>167</v>
      </c>
      <c r="C78" s="16" t="s">
        <v>302</v>
      </c>
      <c r="D78" s="20">
        <v>4</v>
      </c>
    </row>
    <row r="79" spans="1:4" ht="21.75" customHeight="1">
      <c r="A79" s="14" t="s">
        <v>241</v>
      </c>
      <c r="B79" s="21" t="s">
        <v>242</v>
      </c>
      <c r="C79" s="16" t="s">
        <v>2</v>
      </c>
      <c r="D79" s="20">
        <v>1</v>
      </c>
    </row>
    <row r="80" spans="1:4" ht="23.25" customHeight="1">
      <c r="A80" s="14" t="s">
        <v>243</v>
      </c>
      <c r="B80" s="21" t="s">
        <v>244</v>
      </c>
      <c r="C80" s="16" t="s">
        <v>2</v>
      </c>
      <c r="D80" s="20">
        <v>1</v>
      </c>
    </row>
    <row r="81" spans="1:4" ht="22.5" customHeight="1">
      <c r="A81" s="14" t="s">
        <v>245</v>
      </c>
      <c r="B81" s="21" t="s">
        <v>188</v>
      </c>
      <c r="C81" s="16" t="s">
        <v>392</v>
      </c>
      <c r="D81" s="20">
        <v>0.4</v>
      </c>
    </row>
    <row r="82" spans="1:4" ht="21" customHeight="1">
      <c r="A82" s="14" t="s">
        <v>246</v>
      </c>
      <c r="B82" s="21" t="s">
        <v>247</v>
      </c>
      <c r="C82" s="16" t="s">
        <v>392</v>
      </c>
      <c r="D82" s="20">
        <v>0.21</v>
      </c>
    </row>
    <row r="83" spans="1:4" ht="21.75" customHeight="1">
      <c r="A83" s="14" t="s">
        <v>248</v>
      </c>
      <c r="B83" s="21" t="s">
        <v>249</v>
      </c>
      <c r="C83" s="16" t="s">
        <v>392</v>
      </c>
      <c r="D83" s="20">
        <v>0.06</v>
      </c>
    </row>
    <row r="84" spans="1:4" ht="22.5" customHeight="1">
      <c r="A84" s="14" t="s">
        <v>250</v>
      </c>
      <c r="B84" s="21" t="s">
        <v>189</v>
      </c>
      <c r="C84" s="16" t="s">
        <v>392</v>
      </c>
      <c r="D84" s="20">
        <v>0.3</v>
      </c>
    </row>
    <row r="85" spans="1:4" ht="24" customHeight="1">
      <c r="A85" s="14" t="s">
        <v>251</v>
      </c>
      <c r="B85" s="70" t="s">
        <v>190</v>
      </c>
      <c r="C85" s="16" t="s">
        <v>289</v>
      </c>
      <c r="D85" s="20">
        <v>40</v>
      </c>
    </row>
    <row r="86" spans="1:4" ht="20.25" customHeight="1">
      <c r="A86" s="14" t="s">
        <v>252</v>
      </c>
      <c r="B86" s="70" t="s">
        <v>191</v>
      </c>
      <c r="C86" s="16" t="s">
        <v>302</v>
      </c>
      <c r="D86" s="20">
        <v>1</v>
      </c>
    </row>
    <row r="87" spans="1:4" ht="21" customHeight="1">
      <c r="A87" s="14" t="s">
        <v>253</v>
      </c>
      <c r="B87" s="21" t="s">
        <v>254</v>
      </c>
      <c r="C87" s="16" t="s">
        <v>2</v>
      </c>
      <c r="D87" s="20">
        <v>2</v>
      </c>
    </row>
    <row r="88" spans="1:4" ht="20.25" customHeight="1">
      <c r="A88" s="14" t="s">
        <v>255</v>
      </c>
      <c r="B88" s="21" t="s">
        <v>256</v>
      </c>
      <c r="C88" s="16" t="s">
        <v>289</v>
      </c>
      <c r="D88" s="20">
        <v>28</v>
      </c>
    </row>
    <row r="89" spans="1:4" ht="27" customHeight="1">
      <c r="A89" s="14" t="s">
        <v>257</v>
      </c>
      <c r="B89" s="21" t="s">
        <v>258</v>
      </c>
      <c r="C89" s="16" t="s">
        <v>289</v>
      </c>
      <c r="D89" s="20">
        <v>19</v>
      </c>
    </row>
    <row r="90" spans="1:4" ht="59.25" customHeight="1">
      <c r="A90" s="14" t="s">
        <v>259</v>
      </c>
      <c r="B90" s="70" t="s">
        <v>593</v>
      </c>
      <c r="C90" s="16" t="s">
        <v>302</v>
      </c>
      <c r="D90" s="20">
        <v>1</v>
      </c>
    </row>
    <row r="91" spans="1:4" ht="16.5" thickBot="1">
      <c r="A91" s="26"/>
      <c r="B91" s="76" t="s">
        <v>260</v>
      </c>
      <c r="C91" s="131"/>
      <c r="D91" s="132"/>
    </row>
    <row r="92" spans="1:4" s="32" customFormat="1" ht="16.5" thickTop="1">
      <c r="A92" s="157" t="s">
        <v>264</v>
      </c>
      <c r="B92" s="157"/>
      <c r="C92" s="30"/>
      <c r="D92" s="31"/>
    </row>
    <row r="93" spans="1:4" s="33" customFormat="1" ht="15.75">
      <c r="A93" s="113"/>
      <c r="B93" s="5"/>
      <c r="C93" s="5"/>
      <c r="D93" s="5"/>
    </row>
    <row r="94" spans="1:4" s="33" customFormat="1" ht="34.5" customHeight="1">
      <c r="A94" s="8" t="s">
        <v>543</v>
      </c>
      <c r="B94" s="147" t="s">
        <v>544</v>
      </c>
      <c r="C94" s="147"/>
      <c r="D94" s="147"/>
    </row>
    <row r="95" spans="1:4" s="33" customFormat="1" ht="60.75" customHeight="1">
      <c r="A95" s="8"/>
      <c r="B95" s="147" t="s">
        <v>591</v>
      </c>
      <c r="C95" s="147"/>
      <c r="D95" s="147"/>
    </row>
    <row r="96" spans="1:4" s="5" customFormat="1" ht="41.25" customHeight="1">
      <c r="A96" s="8"/>
      <c r="B96" s="147" t="s">
        <v>545</v>
      </c>
      <c r="C96" s="147"/>
      <c r="D96" s="147"/>
    </row>
    <row r="97" spans="1:4" s="5" customFormat="1" ht="43.5" customHeight="1">
      <c r="A97" s="8"/>
      <c r="B97" s="147" t="s">
        <v>546</v>
      </c>
      <c r="C97" s="147"/>
      <c r="D97" s="147"/>
    </row>
    <row r="98" spans="1:4" s="5" customFormat="1" ht="30" customHeight="1">
      <c r="A98" s="8"/>
      <c r="B98" s="147" t="s">
        <v>547</v>
      </c>
      <c r="C98" s="147"/>
      <c r="D98" s="147"/>
    </row>
  </sheetData>
  <sheetProtection/>
  <mergeCells count="14">
    <mergeCell ref="B96:D96"/>
    <mergeCell ref="B97:D97"/>
    <mergeCell ref="B98:D98"/>
    <mergeCell ref="A7:A8"/>
    <mergeCell ref="B7:B8"/>
    <mergeCell ref="C7:C8"/>
    <mergeCell ref="D7:D8"/>
    <mergeCell ref="A92:B92"/>
    <mergeCell ref="B5:D5"/>
    <mergeCell ref="B2:D2"/>
    <mergeCell ref="A3:D3"/>
    <mergeCell ref="A4:D4"/>
    <mergeCell ref="B94:D94"/>
    <mergeCell ref="B95:D95"/>
  </mergeCells>
  <printOptions/>
  <pageMargins left="0.7875" right="0.6201388888888889" top="1.0631944444444446" bottom="1.0631944444444446" header="0.5118055555555555" footer="0.5118055555555555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="90" zoomScaleNormal="90" zoomScalePageLayoutView="0" workbookViewId="0" topLeftCell="A43">
      <selection activeCell="I58" sqref="I58"/>
    </sheetView>
  </sheetViews>
  <sheetFormatPr defaultColWidth="11.57421875" defaultRowHeight="12.75"/>
  <cols>
    <col min="1" max="1" width="11.57421875" style="5" customWidth="1"/>
    <col min="2" max="2" width="54.421875" style="5" customWidth="1"/>
    <col min="3" max="3" width="14.57421875" style="5" customWidth="1"/>
    <col min="4" max="4" width="12.57421875" style="5" customWidth="1"/>
    <col min="5" max="16384" width="11.57421875" style="5" customWidth="1"/>
  </cols>
  <sheetData>
    <row r="1" spans="1:2" ht="12.75" customHeight="1">
      <c r="A1" s="3"/>
      <c r="B1" s="4"/>
    </row>
    <row r="2" spans="1:4" ht="18.75" customHeight="1">
      <c r="A2" s="1"/>
      <c r="B2" s="1"/>
      <c r="C2" s="144" t="s">
        <v>550</v>
      </c>
      <c r="D2" s="144"/>
    </row>
    <row r="3" spans="1:4" ht="22.5" customHeight="1">
      <c r="A3" s="2"/>
      <c r="B3" s="145" t="s">
        <v>552</v>
      </c>
      <c r="C3" s="145"/>
      <c r="D3" s="145"/>
    </row>
    <row r="4" spans="1:4" ht="60" customHeight="1">
      <c r="A4" s="2"/>
      <c r="B4" s="145" t="s">
        <v>548</v>
      </c>
      <c r="C4" s="146"/>
      <c r="D4" s="146"/>
    </row>
    <row r="5" spans="1:4" ht="38.25" customHeight="1">
      <c r="A5" s="6"/>
      <c r="B5" s="151" t="s">
        <v>434</v>
      </c>
      <c r="C5" s="151"/>
      <c r="D5" s="151"/>
    </row>
    <row r="6" spans="1:4" ht="12.75" customHeight="1">
      <c r="A6" s="7"/>
      <c r="B6" s="7"/>
      <c r="C6" s="7"/>
      <c r="D6" s="7"/>
    </row>
    <row r="7" spans="1:4" ht="12.75" customHeight="1">
      <c r="A7" s="160" t="s">
        <v>549</v>
      </c>
      <c r="B7" s="160" t="s">
        <v>284</v>
      </c>
      <c r="C7" s="160" t="s">
        <v>22</v>
      </c>
      <c r="D7" s="160" t="s">
        <v>23</v>
      </c>
    </row>
    <row r="8" spans="1:4" s="8" customFormat="1" ht="74.25" customHeight="1">
      <c r="A8" s="160"/>
      <c r="B8" s="160"/>
      <c r="C8" s="160"/>
      <c r="D8" s="160"/>
    </row>
    <row r="9" spans="1:4" ht="15.75">
      <c r="A9" s="161">
        <v>1</v>
      </c>
      <c r="B9" s="161">
        <v>2</v>
      </c>
      <c r="C9" s="161">
        <v>3</v>
      </c>
      <c r="D9" s="161">
        <v>4</v>
      </c>
    </row>
    <row r="10" spans="1:4" ht="73.5" customHeight="1">
      <c r="A10" s="162" t="s">
        <v>263</v>
      </c>
      <c r="B10" s="163" t="s">
        <v>435</v>
      </c>
      <c r="C10" s="164" t="s">
        <v>289</v>
      </c>
      <c r="D10" s="165">
        <f>(102.5-23.1)*1.03</f>
        <v>81.78200000000001</v>
      </c>
    </row>
    <row r="11" spans="1:4" ht="15.75">
      <c r="A11" s="162" t="s">
        <v>266</v>
      </c>
      <c r="B11" s="163" t="s">
        <v>436</v>
      </c>
      <c r="C11" s="164" t="s">
        <v>289</v>
      </c>
      <c r="D11" s="165">
        <f>631.5*1.03</f>
        <v>650.445</v>
      </c>
    </row>
    <row r="12" spans="1:4" ht="63">
      <c r="A12" s="162" t="s">
        <v>267</v>
      </c>
      <c r="B12" s="166" t="s">
        <v>437</v>
      </c>
      <c r="C12" s="164" t="s">
        <v>289</v>
      </c>
      <c r="D12" s="165">
        <f>23.1*1.03</f>
        <v>23.793000000000003</v>
      </c>
    </row>
    <row r="13" spans="1:4" ht="78.75">
      <c r="A13" s="162" t="s">
        <v>269</v>
      </c>
      <c r="B13" s="166" t="s">
        <v>438</v>
      </c>
      <c r="C13" s="164" t="s">
        <v>302</v>
      </c>
      <c r="D13" s="167">
        <v>4</v>
      </c>
    </row>
    <row r="14" spans="1:4" ht="91.5" customHeight="1">
      <c r="A14" s="162" t="s">
        <v>270</v>
      </c>
      <c r="B14" s="166" t="s">
        <v>439</v>
      </c>
      <c r="C14" s="164" t="s">
        <v>302</v>
      </c>
      <c r="D14" s="167">
        <v>1</v>
      </c>
    </row>
    <row r="15" spans="1:4" ht="18" customHeight="1">
      <c r="A15" s="162" t="s">
        <v>272</v>
      </c>
      <c r="B15" s="163" t="s">
        <v>504</v>
      </c>
      <c r="C15" s="164" t="s">
        <v>302</v>
      </c>
      <c r="D15" s="167">
        <v>2</v>
      </c>
    </row>
    <row r="16" spans="1:4" ht="90.75" customHeight="1">
      <c r="A16" s="162" t="s">
        <v>274</v>
      </c>
      <c r="B16" s="166" t="s">
        <v>440</v>
      </c>
      <c r="C16" s="164" t="s">
        <v>302</v>
      </c>
      <c r="D16" s="167">
        <v>2</v>
      </c>
    </row>
    <row r="17" spans="1:4" ht="24" customHeight="1">
      <c r="A17" s="162" t="s">
        <v>276</v>
      </c>
      <c r="B17" s="163" t="s">
        <v>504</v>
      </c>
      <c r="C17" s="164" t="s">
        <v>302</v>
      </c>
      <c r="D17" s="167">
        <v>1</v>
      </c>
    </row>
    <row r="18" spans="1:4" ht="78.75">
      <c r="A18" s="162" t="s">
        <v>278</v>
      </c>
      <c r="B18" s="166" t="s">
        <v>441</v>
      </c>
      <c r="C18" s="164" t="s">
        <v>302</v>
      </c>
      <c r="D18" s="168">
        <v>3</v>
      </c>
    </row>
    <row r="19" spans="1:4" ht="78.75" customHeight="1">
      <c r="A19" s="162" t="s">
        <v>280</v>
      </c>
      <c r="B19" s="163" t="s">
        <v>442</v>
      </c>
      <c r="C19" s="164" t="s">
        <v>302</v>
      </c>
      <c r="D19" s="168">
        <v>1</v>
      </c>
    </row>
    <row r="20" spans="1:4" ht="47.25">
      <c r="A20" s="162" t="s">
        <v>282</v>
      </c>
      <c r="B20" s="163" t="s">
        <v>443</v>
      </c>
      <c r="C20" s="164" t="s">
        <v>302</v>
      </c>
      <c r="D20" s="168">
        <v>1</v>
      </c>
    </row>
    <row r="21" spans="1:4" ht="17.25" customHeight="1">
      <c r="A21" s="162" t="s">
        <v>283</v>
      </c>
      <c r="B21" s="163" t="s">
        <v>504</v>
      </c>
      <c r="C21" s="164" t="s">
        <v>302</v>
      </c>
      <c r="D21" s="168">
        <v>6</v>
      </c>
    </row>
    <row r="22" spans="1:4" ht="47.25">
      <c r="A22" s="162" t="s">
        <v>444</v>
      </c>
      <c r="B22" s="163" t="s">
        <v>445</v>
      </c>
      <c r="C22" s="164" t="s">
        <v>302</v>
      </c>
      <c r="D22" s="168">
        <v>1</v>
      </c>
    </row>
    <row r="23" spans="1:4" ht="21.75" customHeight="1">
      <c r="A23" s="162" t="s">
        <v>446</v>
      </c>
      <c r="B23" s="163" t="s">
        <v>504</v>
      </c>
      <c r="C23" s="164" t="s">
        <v>302</v>
      </c>
      <c r="D23" s="168">
        <v>5</v>
      </c>
    </row>
    <row r="24" spans="1:4" ht="47.25">
      <c r="A24" s="162" t="s">
        <v>447</v>
      </c>
      <c r="B24" s="163" t="s">
        <v>505</v>
      </c>
      <c r="C24" s="164" t="s">
        <v>302</v>
      </c>
      <c r="D24" s="168">
        <v>1</v>
      </c>
    </row>
    <row r="25" spans="1:4" ht="15.75">
      <c r="A25" s="162" t="s">
        <v>448</v>
      </c>
      <c r="B25" s="163" t="s">
        <v>449</v>
      </c>
      <c r="C25" s="164" t="s">
        <v>302</v>
      </c>
      <c r="D25" s="168">
        <v>1</v>
      </c>
    </row>
    <row r="26" spans="1:4" ht="47.25">
      <c r="A26" s="162" t="s">
        <v>450</v>
      </c>
      <c r="B26" s="163" t="s">
        <v>506</v>
      </c>
      <c r="C26" s="164" t="s">
        <v>302</v>
      </c>
      <c r="D26" s="168">
        <v>1</v>
      </c>
    </row>
    <row r="27" spans="1:4" ht="63">
      <c r="A27" s="162" t="s">
        <v>451</v>
      </c>
      <c r="B27" s="169" t="s">
        <v>452</v>
      </c>
      <c r="C27" s="164" t="s">
        <v>289</v>
      </c>
      <c r="D27" s="165">
        <f>(187.7+16.7)*1.03</f>
        <v>210.53199999999998</v>
      </c>
    </row>
    <row r="28" spans="1:4" ht="15.75">
      <c r="A28" s="162" t="s">
        <v>453</v>
      </c>
      <c r="B28" s="169" t="s">
        <v>399</v>
      </c>
      <c r="C28" s="170" t="s">
        <v>289</v>
      </c>
      <c r="D28" s="165">
        <f>(289.1+24+2.3)*1.03</f>
        <v>324.862</v>
      </c>
    </row>
    <row r="29" spans="1:4" ht="15.75">
      <c r="A29" s="162" t="s">
        <v>454</v>
      </c>
      <c r="B29" s="169" t="s">
        <v>401</v>
      </c>
      <c r="C29" s="171" t="s">
        <v>289</v>
      </c>
      <c r="D29" s="165">
        <f>(117.9+23.2)*1.03</f>
        <v>145.333</v>
      </c>
    </row>
    <row r="30" spans="1:4" ht="15.75">
      <c r="A30" s="162" t="s">
        <v>455</v>
      </c>
      <c r="B30" s="169" t="s">
        <v>456</v>
      </c>
      <c r="C30" s="164" t="s">
        <v>289</v>
      </c>
      <c r="D30" s="165">
        <f>(34.4+3.3+9.9)*1.03</f>
        <v>49.028</v>
      </c>
    </row>
    <row r="31" spans="1:4" ht="15.75">
      <c r="A31" s="162" t="s">
        <v>457</v>
      </c>
      <c r="B31" s="169" t="s">
        <v>261</v>
      </c>
      <c r="C31" s="164" t="s">
        <v>289</v>
      </c>
      <c r="D31" s="165">
        <f>2.4*1.03</f>
        <v>2.472</v>
      </c>
    </row>
    <row r="32" spans="1:4" ht="31.5">
      <c r="A32" s="162" t="s">
        <v>458</v>
      </c>
      <c r="B32" s="169" t="s">
        <v>459</v>
      </c>
      <c r="C32" s="164" t="s">
        <v>389</v>
      </c>
      <c r="D32" s="168">
        <v>2</v>
      </c>
    </row>
    <row r="33" spans="1:4" ht="31.5">
      <c r="A33" s="162" t="s">
        <v>460</v>
      </c>
      <c r="B33" s="166" t="s">
        <v>461</v>
      </c>
      <c r="C33" s="164" t="s">
        <v>389</v>
      </c>
      <c r="D33" s="168">
        <v>2</v>
      </c>
    </row>
    <row r="34" spans="1:4" ht="42" customHeight="1">
      <c r="A34" s="162" t="s">
        <v>462</v>
      </c>
      <c r="B34" s="166" t="s">
        <v>463</v>
      </c>
      <c r="C34" s="164" t="s">
        <v>289</v>
      </c>
      <c r="D34" s="168">
        <f>15.4+16.7</f>
        <v>32.1</v>
      </c>
    </row>
    <row r="35" spans="1:4" ht="31.5">
      <c r="A35" s="162" t="s">
        <v>464</v>
      </c>
      <c r="B35" s="166" t="s">
        <v>465</v>
      </c>
      <c r="C35" s="164" t="s">
        <v>289</v>
      </c>
      <c r="D35" s="168">
        <v>5</v>
      </c>
    </row>
    <row r="36" spans="1:4" ht="31.5">
      <c r="A36" s="162" t="s">
        <v>466</v>
      </c>
      <c r="B36" s="166" t="s">
        <v>467</v>
      </c>
      <c r="C36" s="164" t="s">
        <v>389</v>
      </c>
      <c r="D36" s="168">
        <v>2</v>
      </c>
    </row>
    <row r="37" spans="1:4" ht="38.25" customHeight="1">
      <c r="A37" s="162" t="s">
        <v>468</v>
      </c>
      <c r="B37" s="166" t="s">
        <v>469</v>
      </c>
      <c r="C37" s="164" t="s">
        <v>389</v>
      </c>
      <c r="D37" s="168">
        <v>2</v>
      </c>
    </row>
    <row r="38" spans="1:4" ht="31.5">
      <c r="A38" s="162" t="s">
        <v>470</v>
      </c>
      <c r="B38" s="166" t="s">
        <v>471</v>
      </c>
      <c r="C38" s="164" t="s">
        <v>389</v>
      </c>
      <c r="D38" s="168">
        <v>1</v>
      </c>
    </row>
    <row r="39" spans="1:4" ht="31.5">
      <c r="A39" s="162" t="s">
        <v>472</v>
      </c>
      <c r="B39" s="166" t="s">
        <v>473</v>
      </c>
      <c r="C39" s="164" t="s">
        <v>389</v>
      </c>
      <c r="D39" s="168">
        <v>1</v>
      </c>
    </row>
    <row r="40" spans="1:4" ht="31.5">
      <c r="A40" s="162" t="s">
        <v>474</v>
      </c>
      <c r="B40" s="166" t="s">
        <v>475</v>
      </c>
      <c r="C40" s="164" t="s">
        <v>389</v>
      </c>
      <c r="D40" s="168">
        <v>3</v>
      </c>
    </row>
    <row r="41" spans="1:4" ht="31.5">
      <c r="A41" s="162" t="s">
        <v>476</v>
      </c>
      <c r="B41" s="166" t="s">
        <v>477</v>
      </c>
      <c r="C41" s="171" t="s">
        <v>302</v>
      </c>
      <c r="D41" s="172">
        <v>3</v>
      </c>
    </row>
    <row r="42" spans="1:4" ht="31.5">
      <c r="A42" s="162" t="s">
        <v>478</v>
      </c>
      <c r="B42" s="166" t="s">
        <v>479</v>
      </c>
      <c r="C42" s="171" t="s">
        <v>302</v>
      </c>
      <c r="D42" s="172">
        <v>1</v>
      </c>
    </row>
    <row r="43" spans="1:4" ht="15.75">
      <c r="A43" s="162" t="s">
        <v>480</v>
      </c>
      <c r="B43" s="166" t="s">
        <v>481</v>
      </c>
      <c r="C43" s="164" t="s">
        <v>389</v>
      </c>
      <c r="D43" s="168">
        <v>3</v>
      </c>
    </row>
    <row r="44" spans="1:4" ht="31.5">
      <c r="A44" s="162" t="s">
        <v>482</v>
      </c>
      <c r="B44" s="166" t="s">
        <v>483</v>
      </c>
      <c r="C44" s="164" t="s">
        <v>389</v>
      </c>
      <c r="D44" s="168">
        <v>20</v>
      </c>
    </row>
    <row r="45" spans="1:4" ht="31.5">
      <c r="A45" s="162" t="s">
        <v>484</v>
      </c>
      <c r="B45" s="166" t="s">
        <v>485</v>
      </c>
      <c r="C45" s="164" t="s">
        <v>389</v>
      </c>
      <c r="D45" s="168">
        <v>11</v>
      </c>
    </row>
    <row r="46" spans="1:4" ht="47.25">
      <c r="A46" s="162" t="s">
        <v>486</v>
      </c>
      <c r="B46" s="166" t="s">
        <v>487</v>
      </c>
      <c r="C46" s="164" t="s">
        <v>310</v>
      </c>
      <c r="D46" s="168">
        <v>3</v>
      </c>
    </row>
    <row r="47" spans="1:4" ht="29.25" customHeight="1">
      <c r="A47" s="162" t="s">
        <v>488</v>
      </c>
      <c r="B47" s="166" t="s">
        <v>489</v>
      </c>
      <c r="C47" s="164" t="s">
        <v>310</v>
      </c>
      <c r="D47" s="168">
        <v>2</v>
      </c>
    </row>
    <row r="48" spans="1:4" ht="31.5">
      <c r="A48" s="162" t="s">
        <v>490</v>
      </c>
      <c r="B48" s="166" t="s">
        <v>491</v>
      </c>
      <c r="C48" s="164" t="s">
        <v>310</v>
      </c>
      <c r="D48" s="168">
        <v>12</v>
      </c>
    </row>
    <row r="49" spans="1:4" ht="31.5">
      <c r="A49" s="162" t="s">
        <v>492</v>
      </c>
      <c r="B49" s="166" t="s">
        <v>512</v>
      </c>
      <c r="C49" s="164" t="s">
        <v>310</v>
      </c>
      <c r="D49" s="168">
        <v>24</v>
      </c>
    </row>
    <row r="50" spans="1:4" ht="15.75">
      <c r="A50" s="162" t="s">
        <v>513</v>
      </c>
      <c r="B50" s="166" t="s">
        <v>514</v>
      </c>
      <c r="C50" s="171" t="s">
        <v>310</v>
      </c>
      <c r="D50" s="172">
        <v>8</v>
      </c>
    </row>
    <row r="51" spans="1:4" ht="31.5">
      <c r="A51" s="162" t="s">
        <v>515</v>
      </c>
      <c r="B51" s="166" t="s">
        <v>516</v>
      </c>
      <c r="C51" s="171" t="s">
        <v>310</v>
      </c>
      <c r="D51" s="170">
        <v>8</v>
      </c>
    </row>
    <row r="52" spans="1:4" ht="15.75">
      <c r="A52" s="162" t="s">
        <v>517</v>
      </c>
      <c r="B52" s="169" t="s">
        <v>391</v>
      </c>
      <c r="C52" s="162" t="s">
        <v>392</v>
      </c>
      <c r="D52" s="168">
        <v>7.32</v>
      </c>
    </row>
    <row r="53" spans="1:4" ht="15.75">
      <c r="A53" s="162" t="s">
        <v>518</v>
      </c>
      <c r="B53" s="166" t="s">
        <v>519</v>
      </c>
      <c r="C53" s="162" t="s">
        <v>392</v>
      </c>
      <c r="D53" s="168">
        <v>7.56</v>
      </c>
    </row>
    <row r="54" spans="1:4" s="32" customFormat="1" ht="15.75">
      <c r="A54" s="173" t="s">
        <v>264</v>
      </c>
      <c r="B54" s="173"/>
      <c r="C54" s="174"/>
      <c r="D54" s="175"/>
    </row>
    <row r="55" spans="1:4" s="33" customFormat="1" ht="15.75">
      <c r="A55" s="34"/>
      <c r="B55" s="5"/>
      <c r="C55" s="5"/>
      <c r="D55" s="5"/>
    </row>
    <row r="56" spans="1:4" s="33" customFormat="1" ht="27" customHeight="1">
      <c r="A56" s="8" t="s">
        <v>543</v>
      </c>
      <c r="B56" s="147" t="s">
        <v>544</v>
      </c>
      <c r="C56" s="147"/>
      <c r="D56" s="147"/>
    </row>
    <row r="57" spans="1:4" s="33" customFormat="1" ht="47.25" customHeight="1">
      <c r="A57" s="8"/>
      <c r="B57" s="147" t="s">
        <v>591</v>
      </c>
      <c r="C57" s="147"/>
      <c r="D57" s="147"/>
    </row>
    <row r="58" spans="1:4" ht="36.75" customHeight="1">
      <c r="A58" s="8"/>
      <c r="B58" s="147" t="s">
        <v>545</v>
      </c>
      <c r="C58" s="147"/>
      <c r="D58" s="147"/>
    </row>
    <row r="59" spans="1:4" ht="30.75" customHeight="1">
      <c r="A59" s="8"/>
      <c r="B59" s="147" t="s">
        <v>589</v>
      </c>
      <c r="C59" s="147"/>
      <c r="D59" s="147"/>
    </row>
    <row r="60" spans="1:4" ht="15.75">
      <c r="A60" s="8"/>
      <c r="B60" s="147" t="s">
        <v>547</v>
      </c>
      <c r="C60" s="147"/>
      <c r="D60" s="147"/>
    </row>
    <row r="61" spans="2:4" ht="12.75" customHeight="1">
      <c r="B61" s="36"/>
      <c r="C61" s="37"/>
      <c r="D61" s="37"/>
    </row>
  </sheetData>
  <sheetProtection/>
  <mergeCells count="14">
    <mergeCell ref="B60:D60"/>
    <mergeCell ref="A7:A8"/>
    <mergeCell ref="B7:B8"/>
    <mergeCell ref="C7:C8"/>
    <mergeCell ref="D7:D8"/>
    <mergeCell ref="B58:D58"/>
    <mergeCell ref="B59:D59"/>
    <mergeCell ref="A54:B54"/>
    <mergeCell ref="C2:D2"/>
    <mergeCell ref="B3:D3"/>
    <mergeCell ref="B4:D4"/>
    <mergeCell ref="B5:D5"/>
    <mergeCell ref="B56:D56"/>
    <mergeCell ref="B57:D57"/>
  </mergeCells>
  <printOptions/>
  <pageMargins left="0.7874015748031497" right="0.7874015748031497" top="0.8661417322834646" bottom="0.8661417322834646" header="0.7874015748031497" footer="0.7874015748031497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3"/>
  <sheetViews>
    <sheetView zoomScale="90" zoomScaleNormal="90" workbookViewId="0" topLeftCell="A19">
      <selection activeCell="H39" sqref="H39"/>
    </sheetView>
  </sheetViews>
  <sheetFormatPr defaultColWidth="11.57421875" defaultRowHeight="12.75"/>
  <cols>
    <col min="1" max="1" width="8.7109375" style="5" customWidth="1"/>
    <col min="2" max="2" width="52.00390625" style="5" customWidth="1"/>
    <col min="3" max="3" width="13.00390625" style="5" customWidth="1"/>
    <col min="4" max="4" width="13.421875" style="5" customWidth="1"/>
    <col min="5" max="16384" width="11.57421875" style="5" customWidth="1"/>
  </cols>
  <sheetData>
    <row r="1" spans="1:2" ht="12.75" customHeight="1">
      <c r="A1" s="3"/>
      <c r="B1" s="4"/>
    </row>
    <row r="2" spans="1:4" ht="20.25" customHeight="1">
      <c r="A2" s="1"/>
      <c r="B2" s="1"/>
      <c r="C2" s="144" t="s">
        <v>557</v>
      </c>
      <c r="D2" s="144"/>
    </row>
    <row r="3" spans="1:4" ht="20.25" customHeight="1">
      <c r="A3" s="2"/>
      <c r="B3" s="145" t="s">
        <v>558</v>
      </c>
      <c r="C3" s="145"/>
      <c r="D3" s="145"/>
    </row>
    <row r="4" spans="1:4" ht="55.5" customHeight="1">
      <c r="A4" s="2"/>
      <c r="B4" s="145" t="s">
        <v>548</v>
      </c>
      <c r="C4" s="146"/>
      <c r="D4" s="146"/>
    </row>
    <row r="5" spans="1:4" ht="27" customHeight="1">
      <c r="A5" s="6"/>
      <c r="B5" s="151" t="s">
        <v>268</v>
      </c>
      <c r="C5" s="151"/>
      <c r="D5" s="151"/>
    </row>
    <row r="6" spans="1:2" ht="12.75" customHeight="1" thickBot="1">
      <c r="A6" s="6"/>
      <c r="B6" s="43"/>
    </row>
    <row r="7" spans="1:4" ht="12.75" customHeight="1" thickBot="1">
      <c r="A7" s="150" t="s">
        <v>549</v>
      </c>
      <c r="B7" s="149" t="s">
        <v>284</v>
      </c>
      <c r="C7" s="149" t="s">
        <v>22</v>
      </c>
      <c r="D7" s="149" t="s">
        <v>23</v>
      </c>
    </row>
    <row r="8" spans="1:4" s="8" customFormat="1" ht="74.25" customHeight="1" thickBot="1">
      <c r="A8" s="150"/>
      <c r="B8" s="149"/>
      <c r="C8" s="149"/>
      <c r="D8" s="149"/>
    </row>
    <row r="9" spans="1:4" ht="16.5" thickBot="1">
      <c r="A9" s="9">
        <v>1</v>
      </c>
      <c r="B9" s="10">
        <v>2</v>
      </c>
      <c r="C9" s="10">
        <v>3</v>
      </c>
      <c r="D9" s="10">
        <v>4</v>
      </c>
    </row>
    <row r="10" spans="1:4" ht="99.75" customHeight="1">
      <c r="A10" s="11" t="s">
        <v>263</v>
      </c>
      <c r="B10" s="38" t="s">
        <v>520</v>
      </c>
      <c r="C10" s="12" t="s">
        <v>289</v>
      </c>
      <c r="D10" s="13">
        <f>(617.3-(35+21.9+127.1))*1.03</f>
        <v>446.299</v>
      </c>
    </row>
    <row r="11" spans="1:4" ht="15.75">
      <c r="A11" s="14" t="s">
        <v>266</v>
      </c>
      <c r="B11" s="18" t="s">
        <v>521</v>
      </c>
      <c r="C11" s="16" t="s">
        <v>289</v>
      </c>
      <c r="D11" s="17">
        <f>127.1*1.03</f>
        <v>130.913</v>
      </c>
    </row>
    <row r="12" spans="1:4" ht="93" customHeight="1">
      <c r="A12" s="14" t="s">
        <v>267</v>
      </c>
      <c r="B12" s="15" t="s">
        <v>507</v>
      </c>
      <c r="C12" s="23" t="s">
        <v>289</v>
      </c>
      <c r="D12" s="39">
        <v>58.6</v>
      </c>
    </row>
    <row r="13" spans="1:4" ht="131.25" customHeight="1">
      <c r="A13" s="14" t="s">
        <v>269</v>
      </c>
      <c r="B13" s="18" t="s">
        <v>553</v>
      </c>
      <c r="C13" s="23" t="s">
        <v>302</v>
      </c>
      <c r="D13" s="24">
        <v>1</v>
      </c>
    </row>
    <row r="14" spans="1:4" ht="130.5" customHeight="1">
      <c r="A14" s="14" t="s">
        <v>270</v>
      </c>
      <c r="B14" s="18" t="s">
        <v>554</v>
      </c>
      <c r="C14" s="23" t="s">
        <v>302</v>
      </c>
      <c r="D14" s="24">
        <v>1</v>
      </c>
    </row>
    <row r="15" spans="1:4" ht="50.25">
      <c r="A15" s="14" t="s">
        <v>272</v>
      </c>
      <c r="B15" s="15" t="s">
        <v>555</v>
      </c>
      <c r="C15" s="23" t="s">
        <v>310</v>
      </c>
      <c r="D15" s="24">
        <f>2+1</f>
        <v>3</v>
      </c>
    </row>
    <row r="16" spans="1:4" ht="15.75">
      <c r="A16" s="14" t="s">
        <v>274</v>
      </c>
      <c r="B16" s="21" t="s">
        <v>321</v>
      </c>
      <c r="C16" s="23" t="s">
        <v>310</v>
      </c>
      <c r="D16" s="24">
        <v>2</v>
      </c>
    </row>
    <row r="17" spans="1:4" ht="15.75">
      <c r="A17" s="14" t="s">
        <v>276</v>
      </c>
      <c r="B17" s="21" t="s">
        <v>315</v>
      </c>
      <c r="C17" s="23" t="s">
        <v>310</v>
      </c>
      <c r="D17" s="24">
        <f>2+1</f>
        <v>3</v>
      </c>
    </row>
    <row r="18" spans="1:4" ht="15.75">
      <c r="A18" s="14" t="s">
        <v>278</v>
      </c>
      <c r="B18" s="21" t="s">
        <v>324</v>
      </c>
      <c r="C18" s="23" t="s">
        <v>310</v>
      </c>
      <c r="D18" s="24">
        <v>4</v>
      </c>
    </row>
    <row r="19" spans="1:4" ht="15.75">
      <c r="A19" s="14" t="s">
        <v>280</v>
      </c>
      <c r="B19" s="21" t="s">
        <v>317</v>
      </c>
      <c r="C19" s="23" t="s">
        <v>310</v>
      </c>
      <c r="D19" s="24">
        <f>2+1</f>
        <v>3</v>
      </c>
    </row>
    <row r="20" spans="1:4" ht="15.75">
      <c r="A20" s="14" t="s">
        <v>282</v>
      </c>
      <c r="B20" s="21" t="s">
        <v>522</v>
      </c>
      <c r="C20" s="23" t="s">
        <v>310</v>
      </c>
      <c r="D20" s="24">
        <v>1</v>
      </c>
    </row>
    <row r="21" spans="1:4" ht="50.25">
      <c r="A21" s="14" t="s">
        <v>283</v>
      </c>
      <c r="B21" s="15" t="s">
        <v>556</v>
      </c>
      <c r="C21" s="23" t="s">
        <v>310</v>
      </c>
      <c r="D21" s="24">
        <f>9+6</f>
        <v>15</v>
      </c>
    </row>
    <row r="22" spans="1:4" ht="31.5">
      <c r="A22" s="14" t="s">
        <v>444</v>
      </c>
      <c r="B22" s="15" t="s">
        <v>499</v>
      </c>
      <c r="C22" s="40" t="s">
        <v>310</v>
      </c>
      <c r="D22" s="41">
        <v>2</v>
      </c>
    </row>
    <row r="23" spans="1:4" ht="31.5">
      <c r="A23" s="14" t="s">
        <v>446</v>
      </c>
      <c r="B23" s="21" t="s">
        <v>523</v>
      </c>
      <c r="C23" s="40" t="s">
        <v>310</v>
      </c>
      <c r="D23" s="41">
        <v>1</v>
      </c>
    </row>
    <row r="24" spans="1:4" ht="31.5">
      <c r="A24" s="14" t="s">
        <v>447</v>
      </c>
      <c r="B24" s="21" t="s">
        <v>495</v>
      </c>
      <c r="C24" s="23" t="s">
        <v>310</v>
      </c>
      <c r="D24" s="41">
        <v>4</v>
      </c>
    </row>
    <row r="25" spans="1:4" ht="31.5">
      <c r="A25" s="14" t="s">
        <v>448</v>
      </c>
      <c r="B25" s="15" t="s">
        <v>524</v>
      </c>
      <c r="C25" s="40" t="s">
        <v>310</v>
      </c>
      <c r="D25" s="41">
        <v>3</v>
      </c>
    </row>
    <row r="26" spans="1:4" ht="15.75">
      <c r="A26" s="14" t="s">
        <v>450</v>
      </c>
      <c r="B26" s="18" t="s">
        <v>358</v>
      </c>
      <c r="C26" s="23" t="s">
        <v>310</v>
      </c>
      <c r="D26" s="20">
        <v>15</v>
      </c>
    </row>
    <row r="27" spans="1:4" ht="15.75">
      <c r="A27" s="14" t="s">
        <v>451</v>
      </c>
      <c r="B27" s="18" t="s">
        <v>360</v>
      </c>
      <c r="C27" s="23" t="s">
        <v>310</v>
      </c>
      <c r="D27" s="20">
        <v>2</v>
      </c>
    </row>
    <row r="28" spans="1:4" ht="68.25" customHeight="1">
      <c r="A28" s="14" t="s">
        <v>453</v>
      </c>
      <c r="B28" s="21" t="s">
        <v>525</v>
      </c>
      <c r="C28" s="23" t="s">
        <v>289</v>
      </c>
      <c r="D28" s="22">
        <f>(401.5+127.1)*1.03-0.1</f>
        <v>544.3580000000001</v>
      </c>
    </row>
    <row r="29" spans="1:4" ht="15.75">
      <c r="A29" s="14" t="s">
        <v>454</v>
      </c>
      <c r="B29" s="21" t="s">
        <v>401</v>
      </c>
      <c r="C29" s="23" t="s">
        <v>289</v>
      </c>
      <c r="D29" s="22">
        <f>31.8*1.03</f>
        <v>32.754000000000005</v>
      </c>
    </row>
    <row r="30" spans="1:4" ht="31.5">
      <c r="A30" s="14" t="s">
        <v>455</v>
      </c>
      <c r="B30" s="18" t="s">
        <v>526</v>
      </c>
      <c r="C30" s="16" t="s">
        <v>389</v>
      </c>
      <c r="D30" s="20">
        <v>1</v>
      </c>
    </row>
    <row r="31" spans="1:4" ht="15.75">
      <c r="A31" s="14" t="s">
        <v>457</v>
      </c>
      <c r="B31" s="18" t="s">
        <v>481</v>
      </c>
      <c r="C31" s="16" t="s">
        <v>389</v>
      </c>
      <c r="D31" s="20">
        <v>6</v>
      </c>
    </row>
    <row r="32" spans="1:4" ht="31.5">
      <c r="A32" s="14" t="s">
        <v>458</v>
      </c>
      <c r="B32" s="18" t="s">
        <v>483</v>
      </c>
      <c r="C32" s="16" t="s">
        <v>389</v>
      </c>
      <c r="D32" s="20">
        <v>26</v>
      </c>
    </row>
    <row r="33" spans="1:4" ht="31.5">
      <c r="A33" s="14" t="s">
        <v>460</v>
      </c>
      <c r="B33" s="18" t="s">
        <v>485</v>
      </c>
      <c r="C33" s="16" t="s">
        <v>389</v>
      </c>
      <c r="D33" s="20">
        <v>1</v>
      </c>
    </row>
    <row r="34" spans="1:4" ht="15.75">
      <c r="A34" s="14" t="s">
        <v>462</v>
      </c>
      <c r="B34" s="21" t="s">
        <v>391</v>
      </c>
      <c r="C34" s="25" t="s">
        <v>392</v>
      </c>
      <c r="D34" s="22">
        <v>5.78</v>
      </c>
    </row>
    <row r="35" spans="1:4" ht="16.5" thickBot="1">
      <c r="A35" s="26" t="s">
        <v>464</v>
      </c>
      <c r="B35" s="27" t="s">
        <v>403</v>
      </c>
      <c r="C35" s="28" t="s">
        <v>392</v>
      </c>
      <c r="D35" s="42">
        <v>6.36</v>
      </c>
    </row>
    <row r="36" spans="1:4" s="32" customFormat="1" ht="16.5" thickTop="1">
      <c r="A36" s="152" t="s">
        <v>264</v>
      </c>
      <c r="B36" s="152"/>
      <c r="C36" s="30"/>
      <c r="D36" s="31"/>
    </row>
    <row r="37" spans="1:4" s="33" customFormat="1" ht="15.75">
      <c r="A37" s="34"/>
      <c r="B37" s="5"/>
      <c r="C37" s="5"/>
      <c r="D37" s="5"/>
    </row>
    <row r="38" spans="1:4" s="33" customFormat="1" ht="33" customHeight="1">
      <c r="A38" s="8" t="s">
        <v>543</v>
      </c>
      <c r="B38" s="147" t="s">
        <v>544</v>
      </c>
      <c r="C38" s="147"/>
      <c r="D38" s="147"/>
    </row>
    <row r="39" spans="1:4" s="33" customFormat="1" ht="65.25" customHeight="1">
      <c r="A39" s="8"/>
      <c r="B39" s="147" t="s">
        <v>591</v>
      </c>
      <c r="C39" s="147"/>
      <c r="D39" s="147"/>
    </row>
    <row r="40" spans="1:4" ht="36" customHeight="1">
      <c r="A40" s="8"/>
      <c r="B40" s="147" t="s">
        <v>545</v>
      </c>
      <c r="C40" s="147"/>
      <c r="D40" s="147"/>
    </row>
    <row r="41" spans="1:4" ht="38.25" customHeight="1">
      <c r="A41" s="8"/>
      <c r="B41" s="147" t="s">
        <v>589</v>
      </c>
      <c r="C41" s="147"/>
      <c r="D41" s="147"/>
    </row>
    <row r="42" spans="1:4" ht="23.25" customHeight="1">
      <c r="A42" s="8"/>
      <c r="B42" s="147" t="s">
        <v>547</v>
      </c>
      <c r="C42" s="147"/>
      <c r="D42" s="147"/>
    </row>
    <row r="43" spans="2:4" ht="15.75">
      <c r="B43" s="45"/>
      <c r="C43" s="46"/>
      <c r="D43" s="46"/>
    </row>
    <row r="44" spans="2:4" ht="15.75">
      <c r="B44" s="45"/>
      <c r="C44" s="46"/>
      <c r="D44" s="46"/>
    </row>
    <row r="45" spans="2:4" ht="15.75">
      <c r="B45" s="45"/>
      <c r="C45" s="46"/>
      <c r="D45" s="46"/>
    </row>
    <row r="46" spans="2:4" ht="15.75">
      <c r="B46" s="45"/>
      <c r="C46" s="46"/>
      <c r="D46" s="46"/>
    </row>
    <row r="47" spans="2:4" ht="15.75">
      <c r="B47" s="45"/>
      <c r="C47" s="46"/>
      <c r="D47" s="46"/>
    </row>
    <row r="48" spans="2:4" ht="15.75">
      <c r="B48" s="45"/>
      <c r="C48" s="46"/>
      <c r="D48" s="46"/>
    </row>
    <row r="49" spans="2:4" ht="15.75">
      <c r="B49" s="45"/>
      <c r="C49" s="46"/>
      <c r="D49" s="46"/>
    </row>
    <row r="50" spans="2:4" ht="15.75">
      <c r="B50" s="6"/>
      <c r="C50" s="35"/>
      <c r="D50" s="35"/>
    </row>
    <row r="51" spans="2:4" ht="15.75">
      <c r="B51" s="6"/>
      <c r="C51" s="35"/>
      <c r="D51" s="35"/>
    </row>
    <row r="52" spans="2:4" ht="15.75">
      <c r="B52" s="6"/>
      <c r="C52" s="35"/>
      <c r="D52" s="35"/>
    </row>
    <row r="53" spans="2:4" ht="15.75">
      <c r="B53" s="6"/>
      <c r="C53" s="35"/>
      <c r="D53" s="47"/>
    </row>
    <row r="54" spans="2:4" ht="15.75">
      <c r="B54" s="6"/>
      <c r="C54" s="35"/>
      <c r="D54" s="35"/>
    </row>
    <row r="55" spans="2:4" ht="15.75">
      <c r="B55" s="6"/>
      <c r="C55" s="35"/>
      <c r="D55" s="35"/>
    </row>
    <row r="56" spans="2:4" ht="15.75">
      <c r="B56" s="6"/>
      <c r="C56" s="35"/>
      <c r="D56" s="35"/>
    </row>
    <row r="57" spans="2:4" ht="15.75">
      <c r="B57" s="6"/>
      <c r="C57" s="35"/>
      <c r="D57" s="46"/>
    </row>
    <row r="58" spans="2:4" ht="15.75">
      <c r="B58" s="6"/>
      <c r="C58" s="35"/>
      <c r="D58" s="48"/>
    </row>
    <row r="59" spans="2:4" ht="15.75">
      <c r="B59" s="6"/>
      <c r="C59" s="35"/>
      <c r="D59" s="48"/>
    </row>
    <row r="60" spans="2:4" ht="15.75">
      <c r="B60" s="6"/>
      <c r="C60" s="35"/>
      <c r="D60" s="48"/>
    </row>
    <row r="61" spans="2:4" ht="15.75">
      <c r="B61" s="6"/>
      <c r="C61" s="35"/>
      <c r="D61" s="46"/>
    </row>
    <row r="62" spans="2:4" ht="15.75">
      <c r="B62" s="6"/>
      <c r="C62" s="35"/>
      <c r="D62" s="46"/>
    </row>
    <row r="63" spans="2:4" ht="15.75">
      <c r="B63" s="6"/>
      <c r="C63" s="35"/>
      <c r="D63" s="46"/>
    </row>
    <row r="64" spans="2:4" ht="15.75">
      <c r="B64" s="6"/>
      <c r="C64" s="35"/>
      <c r="D64" s="46"/>
    </row>
    <row r="65" spans="2:4" ht="15.75">
      <c r="B65" s="6"/>
      <c r="C65" s="35"/>
      <c r="D65" s="46"/>
    </row>
    <row r="66" spans="2:4" ht="15.75">
      <c r="B66" s="6"/>
      <c r="C66" s="35"/>
      <c r="D66" s="46"/>
    </row>
    <row r="67" spans="2:4" ht="15.75">
      <c r="B67" s="6"/>
      <c r="C67" s="35"/>
      <c r="D67" s="46"/>
    </row>
    <row r="68" spans="2:4" ht="15.75">
      <c r="B68" s="6"/>
      <c r="C68" s="35"/>
      <c r="D68" s="46"/>
    </row>
    <row r="69" spans="2:4" ht="15.75">
      <c r="B69" s="6"/>
      <c r="C69" s="35"/>
      <c r="D69" s="35"/>
    </row>
    <row r="70" spans="2:4" ht="15.75">
      <c r="B70" s="6"/>
      <c r="C70" s="35"/>
      <c r="D70" s="35"/>
    </row>
    <row r="71" spans="2:4" ht="15.75">
      <c r="B71" s="6"/>
      <c r="C71" s="35"/>
      <c r="D71" s="49"/>
    </row>
    <row r="72" spans="2:4" ht="15.75">
      <c r="B72" s="45"/>
      <c r="C72" s="35"/>
      <c r="D72" s="49"/>
    </row>
    <row r="73" spans="2:4" ht="15.75">
      <c r="B73" s="45"/>
      <c r="C73" s="46"/>
      <c r="D73" s="46"/>
    </row>
  </sheetData>
  <sheetProtection/>
  <mergeCells count="14">
    <mergeCell ref="C2:D2"/>
    <mergeCell ref="B3:D3"/>
    <mergeCell ref="B4:D4"/>
    <mergeCell ref="A7:A8"/>
    <mergeCell ref="B7:B8"/>
    <mergeCell ref="C7:C8"/>
    <mergeCell ref="D7:D8"/>
    <mergeCell ref="B5:D5"/>
    <mergeCell ref="B38:D38"/>
    <mergeCell ref="B39:D39"/>
    <mergeCell ref="B40:D40"/>
    <mergeCell ref="B41:D41"/>
    <mergeCell ref="B42:D42"/>
    <mergeCell ref="A36:B36"/>
  </mergeCells>
  <printOptions/>
  <pageMargins left="0.7874015748031497" right="0.3937007874015748" top="1.062992125984252" bottom="1.062992125984252" header="0.7874015748031497" footer="0.7874015748031497"/>
  <pageSetup horizontalDpi="300" verticalDpi="300" orientation="portrait" paperSize="9" r:id="rId1"/>
  <headerFoot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="90" zoomScaleNormal="90" zoomScalePageLayoutView="0" workbookViewId="0" topLeftCell="A4">
      <selection activeCell="J13" sqref="J13"/>
    </sheetView>
  </sheetViews>
  <sheetFormatPr defaultColWidth="9.140625" defaultRowHeight="12.75"/>
  <cols>
    <col min="1" max="1" width="11.28125" style="8" customWidth="1"/>
    <col min="2" max="2" width="52.140625" style="8" customWidth="1"/>
    <col min="3" max="3" width="13.421875" style="8" customWidth="1"/>
    <col min="4" max="4" width="15.7109375" style="8" customWidth="1"/>
    <col min="5" max="16384" width="9.140625" style="8" customWidth="1"/>
  </cols>
  <sheetData>
    <row r="1" spans="1:2" s="5" customFormat="1" ht="12.75" customHeight="1">
      <c r="A1" s="3"/>
      <c r="B1" s="4"/>
    </row>
    <row r="2" spans="1:4" s="5" customFormat="1" ht="23.25" customHeight="1">
      <c r="A2" s="1"/>
      <c r="B2" s="1"/>
      <c r="C2" s="144" t="s">
        <v>559</v>
      </c>
      <c r="D2" s="144"/>
    </row>
    <row r="3" spans="1:4" s="5" customFormat="1" ht="18" customHeight="1">
      <c r="A3" s="2"/>
      <c r="B3" s="145" t="s">
        <v>560</v>
      </c>
      <c r="C3" s="145"/>
      <c r="D3" s="145"/>
    </row>
    <row r="4" spans="1:4" ht="55.5" customHeight="1">
      <c r="A4" s="2"/>
      <c r="B4" s="145" t="s">
        <v>548</v>
      </c>
      <c r="C4" s="146"/>
      <c r="D4" s="146"/>
    </row>
    <row r="5" spans="1:4" ht="33.75" customHeight="1">
      <c r="A5" s="5"/>
      <c r="B5" s="151" t="s">
        <v>527</v>
      </c>
      <c r="C5" s="151"/>
      <c r="D5" s="151"/>
    </row>
    <row r="6" spans="1:4" s="5" customFormat="1" ht="12.75" customHeight="1" thickBot="1">
      <c r="A6" s="6"/>
      <c r="B6" s="6"/>
      <c r="C6" s="6"/>
      <c r="D6" s="6"/>
    </row>
    <row r="7" spans="1:4" s="5" customFormat="1" ht="12.75" customHeight="1" thickBot="1">
      <c r="A7" s="150" t="s">
        <v>549</v>
      </c>
      <c r="B7" s="149" t="s">
        <v>284</v>
      </c>
      <c r="C7" s="149" t="s">
        <v>22</v>
      </c>
      <c r="D7" s="149" t="s">
        <v>23</v>
      </c>
    </row>
    <row r="8" spans="1:4" ht="74.25" customHeight="1" thickBot="1">
      <c r="A8" s="150"/>
      <c r="B8" s="149"/>
      <c r="C8" s="149"/>
      <c r="D8" s="149"/>
    </row>
    <row r="9" spans="1:4" ht="16.5" thickBot="1">
      <c r="A9" s="9">
        <v>1</v>
      </c>
      <c r="B9" s="10">
        <v>2</v>
      </c>
      <c r="C9" s="10">
        <v>3</v>
      </c>
      <c r="D9" s="10">
        <v>4</v>
      </c>
    </row>
    <row r="10" spans="1:4" ht="24.75" customHeight="1">
      <c r="A10" s="11" t="s">
        <v>263</v>
      </c>
      <c r="B10" s="38" t="s">
        <v>528</v>
      </c>
      <c r="C10" s="51" t="s">
        <v>561</v>
      </c>
      <c r="D10" s="52">
        <f>747.5+36.1+243.3+422+100.4+10.4</f>
        <v>1559.7000000000003</v>
      </c>
    </row>
    <row r="11" spans="1:4" ht="18.75" customHeight="1">
      <c r="A11" s="14"/>
      <c r="B11" s="53" t="s">
        <v>529</v>
      </c>
      <c r="C11" s="23"/>
      <c r="D11" s="22"/>
    </row>
    <row r="12" spans="1:4" s="58" customFormat="1" ht="23.25" customHeight="1">
      <c r="A12" s="54" t="s">
        <v>287</v>
      </c>
      <c r="B12" s="55" t="s">
        <v>530</v>
      </c>
      <c r="C12" s="56" t="s">
        <v>562</v>
      </c>
      <c r="D12" s="57">
        <v>1</v>
      </c>
    </row>
    <row r="13" spans="1:4" s="58" customFormat="1" ht="18.75">
      <c r="A13" s="54" t="s">
        <v>290</v>
      </c>
      <c r="B13" s="55" t="s">
        <v>531</v>
      </c>
      <c r="C13" s="56" t="s">
        <v>562</v>
      </c>
      <c r="D13" s="57">
        <v>1</v>
      </c>
    </row>
    <row r="14" spans="1:4" s="58" customFormat="1" ht="31.5">
      <c r="A14" s="54" t="s">
        <v>292</v>
      </c>
      <c r="B14" s="59" t="s">
        <v>532</v>
      </c>
      <c r="C14" s="56" t="s">
        <v>562</v>
      </c>
      <c r="D14" s="57">
        <v>1</v>
      </c>
    </row>
    <row r="15" spans="1:4" s="58" customFormat="1" ht="36" customHeight="1">
      <c r="A15" s="54" t="s">
        <v>294</v>
      </c>
      <c r="B15" s="59" t="s">
        <v>533</v>
      </c>
      <c r="C15" s="56" t="s">
        <v>562</v>
      </c>
      <c r="D15" s="57">
        <v>1</v>
      </c>
    </row>
    <row r="16" spans="1:4" ht="31.5">
      <c r="A16" s="14" t="s">
        <v>266</v>
      </c>
      <c r="B16" s="18" t="s">
        <v>534</v>
      </c>
      <c r="C16" s="23" t="s">
        <v>561</v>
      </c>
      <c r="D16" s="22">
        <f>170.8+26.8+57.6+433.5+122.1+135.3</f>
        <v>946.1000000000001</v>
      </c>
    </row>
    <row r="17" spans="1:4" ht="15.75">
      <c r="A17" s="60"/>
      <c r="B17" s="53" t="s">
        <v>529</v>
      </c>
      <c r="C17" s="23"/>
      <c r="D17" s="22"/>
    </row>
    <row r="18" spans="1:4" s="58" customFormat="1" ht="31.5">
      <c r="A18" s="54" t="s">
        <v>420</v>
      </c>
      <c r="B18" s="59" t="s">
        <v>535</v>
      </c>
      <c r="C18" s="56" t="s">
        <v>562</v>
      </c>
      <c r="D18" s="57">
        <v>1</v>
      </c>
    </row>
    <row r="19" spans="1:4" s="58" customFormat="1" ht="46.5" customHeight="1">
      <c r="A19" s="54" t="s">
        <v>423</v>
      </c>
      <c r="B19" s="59" t="s">
        <v>536</v>
      </c>
      <c r="C19" s="56" t="s">
        <v>562</v>
      </c>
      <c r="D19" s="57">
        <v>1</v>
      </c>
    </row>
    <row r="20" spans="1:4" ht="18.75">
      <c r="A20" s="14" t="s">
        <v>267</v>
      </c>
      <c r="B20" s="61" t="s">
        <v>537</v>
      </c>
      <c r="C20" s="23" t="s">
        <v>561</v>
      </c>
      <c r="D20" s="20">
        <f>0.6+38.1+348.6+107.2+138.1+114.8</f>
        <v>747.4</v>
      </c>
    </row>
    <row r="21" spans="1:4" s="58" customFormat="1" ht="15.75">
      <c r="A21" s="62"/>
      <c r="B21" s="53" t="s">
        <v>529</v>
      </c>
      <c r="C21" s="56"/>
      <c r="D21" s="57"/>
    </row>
    <row r="22" spans="1:4" s="58" customFormat="1" ht="18.75">
      <c r="A22" s="54" t="s">
        <v>538</v>
      </c>
      <c r="B22" s="55" t="s">
        <v>539</v>
      </c>
      <c r="C22" s="56" t="s">
        <v>562</v>
      </c>
      <c r="D22" s="57">
        <v>1</v>
      </c>
    </row>
    <row r="23" spans="1:4" s="58" customFormat="1" ht="31.5">
      <c r="A23" s="54" t="s">
        <v>540</v>
      </c>
      <c r="B23" s="55" t="s">
        <v>541</v>
      </c>
      <c r="C23" s="56" t="s">
        <v>562</v>
      </c>
      <c r="D23" s="57">
        <v>1</v>
      </c>
    </row>
    <row r="24" spans="1:4" ht="31.5">
      <c r="A24" s="14" t="s">
        <v>269</v>
      </c>
      <c r="B24" s="15" t="s">
        <v>0</v>
      </c>
      <c r="C24" s="23" t="s">
        <v>563</v>
      </c>
      <c r="D24" s="20">
        <f>455.72+76.5+29.59+482.5+576.98+259.87+212.59+5.04+198.5</f>
        <v>2297.29</v>
      </c>
    </row>
    <row r="25" spans="1:4" ht="15.75">
      <c r="A25" s="14" t="s">
        <v>270</v>
      </c>
      <c r="B25" s="21" t="s">
        <v>1</v>
      </c>
      <c r="C25" s="23" t="s">
        <v>2</v>
      </c>
      <c r="D25" s="20">
        <v>7</v>
      </c>
    </row>
    <row r="26" spans="1:4" ht="31.5">
      <c r="A26" s="14" t="s">
        <v>272</v>
      </c>
      <c r="B26" s="15" t="s">
        <v>3</v>
      </c>
      <c r="C26" s="23" t="s">
        <v>4</v>
      </c>
      <c r="D26" s="20">
        <v>44.59</v>
      </c>
    </row>
    <row r="27" spans="1:4" ht="63">
      <c r="A27" s="14" t="s">
        <v>274</v>
      </c>
      <c r="B27" s="21" t="s">
        <v>5</v>
      </c>
      <c r="C27" s="23" t="s">
        <v>302</v>
      </c>
      <c r="D27" s="41">
        <v>1</v>
      </c>
    </row>
    <row r="28" spans="1:4" ht="63">
      <c r="A28" s="14" t="s">
        <v>276</v>
      </c>
      <c r="B28" s="21" t="s">
        <v>6</v>
      </c>
      <c r="C28" s="23" t="s">
        <v>302</v>
      </c>
      <c r="D28" s="41">
        <v>3</v>
      </c>
    </row>
    <row r="29" spans="1:4" ht="48" thickBot="1">
      <c r="A29" s="26" t="s">
        <v>278</v>
      </c>
      <c r="B29" s="63" t="s">
        <v>7</v>
      </c>
      <c r="C29" s="23" t="s">
        <v>302</v>
      </c>
      <c r="D29" s="41">
        <v>1</v>
      </c>
    </row>
    <row r="30" spans="1:4" s="33" customFormat="1" ht="16.5" thickTop="1">
      <c r="A30" s="152" t="s">
        <v>264</v>
      </c>
      <c r="B30" s="152"/>
      <c r="C30" s="30"/>
      <c r="D30" s="31"/>
    </row>
    <row r="31" s="5" customFormat="1" ht="15.75"/>
    <row r="32" spans="1:4" s="5" customFormat="1" ht="33.75" customHeight="1">
      <c r="A32" s="8" t="s">
        <v>543</v>
      </c>
      <c r="B32" s="147" t="s">
        <v>544</v>
      </c>
      <c r="C32" s="147"/>
      <c r="D32" s="147"/>
    </row>
    <row r="33" spans="1:4" s="5" customFormat="1" ht="67.5" customHeight="1">
      <c r="A33" s="8"/>
      <c r="B33" s="147" t="s">
        <v>591</v>
      </c>
      <c r="C33" s="147"/>
      <c r="D33" s="147"/>
    </row>
    <row r="34" spans="1:4" s="5" customFormat="1" ht="49.5" customHeight="1">
      <c r="A34" s="8"/>
      <c r="B34" s="147" t="s">
        <v>545</v>
      </c>
      <c r="C34" s="147"/>
      <c r="D34" s="147"/>
    </row>
    <row r="35" spans="1:4" s="5" customFormat="1" ht="32.25" customHeight="1">
      <c r="A35" s="8"/>
      <c r="B35" s="147" t="s">
        <v>546</v>
      </c>
      <c r="C35" s="147"/>
      <c r="D35" s="147"/>
    </row>
    <row r="36" spans="1:4" s="5" customFormat="1" ht="21" customHeight="1">
      <c r="A36" s="8"/>
      <c r="B36" s="147" t="s">
        <v>547</v>
      </c>
      <c r="C36" s="147"/>
      <c r="D36" s="147"/>
    </row>
  </sheetData>
  <sheetProtection/>
  <mergeCells count="14">
    <mergeCell ref="C2:D2"/>
    <mergeCell ref="B3:D3"/>
    <mergeCell ref="A7:A8"/>
    <mergeCell ref="B7:B8"/>
    <mergeCell ref="C7:C8"/>
    <mergeCell ref="D7:D8"/>
    <mergeCell ref="B4:D4"/>
    <mergeCell ref="B32:D32"/>
    <mergeCell ref="B33:D33"/>
    <mergeCell ref="B34:D34"/>
    <mergeCell ref="B35:D35"/>
    <mergeCell ref="B36:D36"/>
    <mergeCell ref="B5:D5"/>
    <mergeCell ref="A30:B30"/>
  </mergeCells>
  <printOptions horizontalCentered="1"/>
  <pageMargins left="0.15763888888888888" right="0.15763888888888888" top="0.5118055555555555" bottom="0.7875" header="0.5118055555555555" footer="0.5118055555555555"/>
  <pageSetup horizontalDpi="300" verticalDpi="300" orientation="portrait" paperSize="9" scale="80" r:id="rId1"/>
  <headerFooter alignWithMargins="0">
    <oddHeader xml:space="preserve">&amp;R&amp;9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zoomScale="90" zoomScaleNormal="90" zoomScalePageLayoutView="0" workbookViewId="0" topLeftCell="A31">
      <selection activeCell="H37" sqref="H37"/>
    </sheetView>
  </sheetViews>
  <sheetFormatPr defaultColWidth="11.57421875" defaultRowHeight="12.75"/>
  <cols>
    <col min="1" max="1" width="11.57421875" style="5" customWidth="1"/>
    <col min="2" max="2" width="48.140625" style="5" customWidth="1"/>
    <col min="3" max="3" width="12.140625" style="5" customWidth="1"/>
    <col min="4" max="4" width="13.57421875" style="5" customWidth="1"/>
    <col min="5" max="16384" width="11.57421875" style="5" customWidth="1"/>
  </cols>
  <sheetData>
    <row r="1" spans="1:2" ht="12.75" customHeight="1">
      <c r="A1" s="3"/>
      <c r="B1" s="4"/>
    </row>
    <row r="2" spans="1:4" ht="21" customHeight="1">
      <c r="A2" s="1"/>
      <c r="B2" s="1"/>
      <c r="C2" s="144" t="s">
        <v>565</v>
      </c>
      <c r="D2" s="144"/>
    </row>
    <row r="3" spans="1:4" ht="20.25" customHeight="1">
      <c r="A3" s="2"/>
      <c r="B3" s="145" t="s">
        <v>566</v>
      </c>
      <c r="C3" s="145"/>
      <c r="D3" s="145"/>
    </row>
    <row r="4" spans="1:4" ht="55.5" customHeight="1">
      <c r="A4" s="2"/>
      <c r="B4" s="145" t="s">
        <v>548</v>
      </c>
      <c r="C4" s="146"/>
      <c r="D4" s="146"/>
    </row>
    <row r="5" spans="2:4" ht="35.25" customHeight="1">
      <c r="B5" s="153" t="s">
        <v>271</v>
      </c>
      <c r="C5" s="153"/>
      <c r="D5" s="153"/>
    </row>
    <row r="6" spans="2:4" ht="13.5" customHeight="1" thickBot="1">
      <c r="B6" s="7"/>
      <c r="C6" s="7"/>
      <c r="D6" s="7"/>
    </row>
    <row r="7" spans="1:4" ht="12.75" customHeight="1" thickBot="1">
      <c r="A7" s="150" t="s">
        <v>549</v>
      </c>
      <c r="B7" s="149" t="s">
        <v>284</v>
      </c>
      <c r="C7" s="149" t="s">
        <v>22</v>
      </c>
      <c r="D7" s="149" t="s">
        <v>23</v>
      </c>
    </row>
    <row r="8" spans="1:4" s="8" customFormat="1" ht="74.25" customHeight="1" thickBot="1">
      <c r="A8" s="150"/>
      <c r="B8" s="149"/>
      <c r="C8" s="149"/>
      <c r="D8" s="149"/>
    </row>
    <row r="9" spans="1:4" ht="10.5" customHeight="1" thickBot="1">
      <c r="A9" s="9">
        <v>1</v>
      </c>
      <c r="B9" s="10">
        <v>2</v>
      </c>
      <c r="C9" s="10">
        <v>3</v>
      </c>
      <c r="D9" s="10">
        <v>4</v>
      </c>
    </row>
    <row r="10" spans="1:4" ht="15.75">
      <c r="A10" s="64" t="s">
        <v>285</v>
      </c>
      <c r="B10" s="65" t="s">
        <v>8</v>
      </c>
      <c r="C10" s="66"/>
      <c r="D10" s="66"/>
    </row>
    <row r="11" spans="1:4" ht="36.75" customHeight="1">
      <c r="A11" s="14" t="s">
        <v>287</v>
      </c>
      <c r="B11" s="15" t="s">
        <v>421</v>
      </c>
      <c r="C11" s="25" t="s">
        <v>563</v>
      </c>
      <c r="D11" s="67">
        <v>88</v>
      </c>
    </row>
    <row r="12" spans="1:4" s="8" customFormat="1" ht="51" customHeight="1">
      <c r="A12" s="14" t="s">
        <v>290</v>
      </c>
      <c r="B12" s="15" t="s">
        <v>9</v>
      </c>
      <c r="C12" s="25" t="s">
        <v>563</v>
      </c>
      <c r="D12" s="67">
        <v>12</v>
      </c>
    </row>
    <row r="13" spans="1:4" s="8" customFormat="1" ht="55.5" customHeight="1">
      <c r="A13" s="14" t="s">
        <v>292</v>
      </c>
      <c r="B13" s="15" t="s">
        <v>10</v>
      </c>
      <c r="C13" s="25" t="s">
        <v>563</v>
      </c>
      <c r="D13" s="67">
        <v>0.7</v>
      </c>
    </row>
    <row r="14" spans="1:4" s="8" customFormat="1" ht="77.25" customHeight="1">
      <c r="A14" s="14" t="s">
        <v>294</v>
      </c>
      <c r="B14" s="15" t="s">
        <v>508</v>
      </c>
      <c r="C14" s="25" t="s">
        <v>563</v>
      </c>
      <c r="D14" s="67">
        <v>1.2</v>
      </c>
    </row>
    <row r="15" spans="1:4" ht="152.25" customHeight="1">
      <c r="A15" s="14" t="s">
        <v>296</v>
      </c>
      <c r="B15" s="18" t="s">
        <v>564</v>
      </c>
      <c r="C15" s="23" t="s">
        <v>302</v>
      </c>
      <c r="D15" s="24">
        <v>1</v>
      </c>
    </row>
    <row r="16" spans="1:4" ht="47.25">
      <c r="A16" s="14" t="s">
        <v>298</v>
      </c>
      <c r="B16" s="18" t="s">
        <v>11</v>
      </c>
      <c r="C16" s="23" t="s">
        <v>389</v>
      </c>
      <c r="D16" s="24">
        <v>1</v>
      </c>
    </row>
    <row r="17" spans="1:4" ht="47.25">
      <c r="A17" s="14" t="s">
        <v>300</v>
      </c>
      <c r="B17" s="18" t="s">
        <v>12</v>
      </c>
      <c r="C17" s="23" t="s">
        <v>389</v>
      </c>
      <c r="D17" s="24">
        <v>1</v>
      </c>
    </row>
    <row r="18" spans="1:4" s="8" customFormat="1" ht="31.5">
      <c r="A18" s="14" t="s">
        <v>303</v>
      </c>
      <c r="B18" s="15" t="s">
        <v>428</v>
      </c>
      <c r="C18" s="25" t="s">
        <v>563</v>
      </c>
      <c r="D18" s="67">
        <v>76</v>
      </c>
    </row>
    <row r="19" spans="1:4" s="8" customFormat="1" ht="30" customHeight="1">
      <c r="A19" s="14" t="s">
        <v>305</v>
      </c>
      <c r="B19" s="15" t="s">
        <v>13</v>
      </c>
      <c r="C19" s="25" t="s">
        <v>563</v>
      </c>
      <c r="D19" s="67">
        <v>7</v>
      </c>
    </row>
    <row r="20" spans="1:4" ht="15.75">
      <c r="A20" s="68"/>
      <c r="B20" s="69" t="s">
        <v>14</v>
      </c>
      <c r="C20" s="70"/>
      <c r="D20" s="71"/>
    </row>
    <row r="21" spans="1:4" ht="15.75">
      <c r="A21" s="72" t="s">
        <v>418</v>
      </c>
      <c r="B21" s="73" t="s">
        <v>15</v>
      </c>
      <c r="C21" s="73"/>
      <c r="D21" s="74"/>
    </row>
    <row r="22" spans="1:4" ht="31.5">
      <c r="A22" s="14" t="s">
        <v>420</v>
      </c>
      <c r="B22" s="15" t="s">
        <v>421</v>
      </c>
      <c r="C22" s="25" t="s">
        <v>563</v>
      </c>
      <c r="D22" s="67">
        <v>258</v>
      </c>
    </row>
    <row r="23" spans="1:4" s="8" customFormat="1" ht="41.25" customHeight="1">
      <c r="A23" s="14" t="s">
        <v>423</v>
      </c>
      <c r="B23" s="15" t="s">
        <v>9</v>
      </c>
      <c r="C23" s="25" t="s">
        <v>563</v>
      </c>
      <c r="D23" s="67">
        <v>15</v>
      </c>
    </row>
    <row r="24" spans="1:4" s="8" customFormat="1" ht="42.75" customHeight="1">
      <c r="A24" s="14" t="s">
        <v>425</v>
      </c>
      <c r="B24" s="15" t="s">
        <v>10</v>
      </c>
      <c r="C24" s="25" t="s">
        <v>563</v>
      </c>
      <c r="D24" s="67">
        <v>0.7</v>
      </c>
    </row>
    <row r="25" spans="1:4" s="8" customFormat="1" ht="73.5" customHeight="1">
      <c r="A25" s="14" t="s">
        <v>427</v>
      </c>
      <c r="B25" s="15" t="s">
        <v>16</v>
      </c>
      <c r="C25" s="25" t="s">
        <v>563</v>
      </c>
      <c r="D25" s="67">
        <v>1.2</v>
      </c>
    </row>
    <row r="26" spans="1:4" ht="127.5" customHeight="1">
      <c r="A26" s="14" t="s">
        <v>429</v>
      </c>
      <c r="B26" s="18" t="s">
        <v>17</v>
      </c>
      <c r="C26" s="23" t="s">
        <v>302</v>
      </c>
      <c r="D26" s="24">
        <v>1</v>
      </c>
    </row>
    <row r="27" spans="1:4" ht="55.5" customHeight="1">
      <c r="A27" s="14" t="s">
        <v>431</v>
      </c>
      <c r="B27" s="18" t="s">
        <v>11</v>
      </c>
      <c r="C27" s="23" t="s">
        <v>389</v>
      </c>
      <c r="D27" s="24">
        <v>1</v>
      </c>
    </row>
    <row r="28" spans="1:4" ht="56.25" customHeight="1">
      <c r="A28" s="14" t="s">
        <v>18</v>
      </c>
      <c r="B28" s="18" t="s">
        <v>12</v>
      </c>
      <c r="C28" s="23" t="s">
        <v>389</v>
      </c>
      <c r="D28" s="24">
        <v>1</v>
      </c>
    </row>
    <row r="29" spans="1:4" s="8" customFormat="1" ht="34.5" customHeight="1">
      <c r="A29" s="14" t="s">
        <v>19</v>
      </c>
      <c r="B29" s="15" t="s">
        <v>428</v>
      </c>
      <c r="C29" s="25" t="s">
        <v>563</v>
      </c>
      <c r="D29" s="67">
        <v>243</v>
      </c>
    </row>
    <row r="30" spans="1:4" s="8" customFormat="1" ht="36" customHeight="1">
      <c r="A30" s="14" t="s">
        <v>20</v>
      </c>
      <c r="B30" s="15" t="s">
        <v>13</v>
      </c>
      <c r="C30" s="25" t="s">
        <v>563</v>
      </c>
      <c r="D30" s="67">
        <v>7</v>
      </c>
    </row>
    <row r="31" spans="1:4" ht="16.5" thickBot="1">
      <c r="A31" s="75"/>
      <c r="B31" s="76" t="s">
        <v>21</v>
      </c>
      <c r="C31" s="77"/>
      <c r="D31" s="78"/>
    </row>
    <row r="32" spans="1:4" s="32" customFormat="1" ht="16.5" thickTop="1">
      <c r="A32" s="152" t="s">
        <v>264</v>
      </c>
      <c r="B32" s="152"/>
      <c r="C32" s="30"/>
      <c r="D32" s="31"/>
    </row>
    <row r="33" spans="1:4" s="33" customFormat="1" ht="15.75">
      <c r="A33" s="34"/>
      <c r="B33" s="5"/>
      <c r="C33" s="5"/>
      <c r="D33" s="5"/>
    </row>
    <row r="34" spans="1:4" s="33" customFormat="1" ht="12.75" customHeight="1">
      <c r="A34" s="34"/>
      <c r="B34" s="5"/>
      <c r="C34" s="5"/>
      <c r="D34" s="5"/>
    </row>
    <row r="35" spans="1:4" s="33" customFormat="1" ht="35.25" customHeight="1">
      <c r="A35" s="8" t="s">
        <v>543</v>
      </c>
      <c r="B35" s="147" t="s">
        <v>544</v>
      </c>
      <c r="C35" s="147"/>
      <c r="D35" s="147"/>
    </row>
    <row r="36" spans="1:4" ht="69" customHeight="1">
      <c r="A36" s="8"/>
      <c r="B36" s="147" t="s">
        <v>591</v>
      </c>
      <c r="C36" s="147"/>
      <c r="D36" s="147"/>
    </row>
    <row r="37" spans="1:4" ht="36" customHeight="1">
      <c r="A37" s="8"/>
      <c r="B37" s="147" t="s">
        <v>545</v>
      </c>
      <c r="C37" s="147"/>
      <c r="D37" s="147"/>
    </row>
    <row r="38" spans="1:4" ht="33" customHeight="1">
      <c r="A38" s="8"/>
      <c r="B38" s="147" t="s">
        <v>546</v>
      </c>
      <c r="C38" s="147"/>
      <c r="D38" s="147"/>
    </row>
    <row r="39" spans="1:4" ht="15.75">
      <c r="A39" s="8"/>
      <c r="B39" s="147" t="s">
        <v>547</v>
      </c>
      <c r="C39" s="147"/>
      <c r="D39" s="147"/>
    </row>
    <row r="40" ht="13.5" customHeight="1"/>
  </sheetData>
  <sheetProtection/>
  <mergeCells count="14">
    <mergeCell ref="B39:D39"/>
    <mergeCell ref="A7:A8"/>
    <mergeCell ref="B7:B8"/>
    <mergeCell ref="C7:C8"/>
    <mergeCell ref="D7:D8"/>
    <mergeCell ref="B37:D37"/>
    <mergeCell ref="B38:D38"/>
    <mergeCell ref="A32:B32"/>
    <mergeCell ref="C2:D2"/>
    <mergeCell ref="B3:D3"/>
    <mergeCell ref="B4:D4"/>
    <mergeCell ref="B5:D5"/>
    <mergeCell ref="B35:D35"/>
    <mergeCell ref="B36:D36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76"/>
  <sheetViews>
    <sheetView zoomScale="90" zoomScaleNormal="90" zoomScalePageLayoutView="0" workbookViewId="0" topLeftCell="A55">
      <selection activeCell="H74" sqref="H74"/>
    </sheetView>
  </sheetViews>
  <sheetFormatPr defaultColWidth="11.57421875" defaultRowHeight="12.75"/>
  <cols>
    <col min="1" max="1" width="9.57421875" style="5" customWidth="1"/>
    <col min="2" max="2" width="51.28125" style="5" customWidth="1"/>
    <col min="3" max="3" width="12.28125" style="5" customWidth="1"/>
    <col min="4" max="4" width="11.7109375" style="5" customWidth="1"/>
    <col min="5" max="16384" width="11.57421875" style="5" customWidth="1"/>
  </cols>
  <sheetData>
    <row r="1" spans="1:2" ht="12.75" customHeight="1">
      <c r="A1" s="3"/>
      <c r="B1" s="4"/>
    </row>
    <row r="2" spans="1:4" ht="25.5" customHeight="1">
      <c r="A2" s="1"/>
      <c r="B2" s="1"/>
      <c r="C2" s="144" t="s">
        <v>567</v>
      </c>
      <c r="D2" s="144"/>
    </row>
    <row r="3" spans="1:4" ht="20.25" customHeight="1">
      <c r="A3" s="2"/>
      <c r="B3" s="145" t="s">
        <v>568</v>
      </c>
      <c r="C3" s="145"/>
      <c r="D3" s="145"/>
    </row>
    <row r="4" spans="1:4" ht="50.25" customHeight="1">
      <c r="A4" s="2"/>
      <c r="B4" s="145" t="s">
        <v>548</v>
      </c>
      <c r="C4" s="146"/>
      <c r="D4" s="146"/>
    </row>
    <row r="5" spans="2:4" ht="27.75" customHeight="1">
      <c r="B5" s="151" t="s">
        <v>273</v>
      </c>
      <c r="C5" s="151"/>
      <c r="D5" s="151"/>
    </row>
    <row r="6" spans="1:4" ht="12.75" customHeight="1" thickBot="1">
      <c r="A6" s="44"/>
      <c r="B6" s="44"/>
      <c r="C6" s="44"/>
      <c r="D6" s="44"/>
    </row>
    <row r="7" spans="1:4" ht="12.75" customHeight="1" thickBot="1">
      <c r="A7" s="150" t="s">
        <v>549</v>
      </c>
      <c r="B7" s="149" t="s">
        <v>284</v>
      </c>
      <c r="C7" s="149" t="s">
        <v>22</v>
      </c>
      <c r="D7" s="149" t="s">
        <v>23</v>
      </c>
    </row>
    <row r="8" spans="1:4" ht="75" customHeight="1" thickBot="1">
      <c r="A8" s="150"/>
      <c r="B8" s="149"/>
      <c r="C8" s="149"/>
      <c r="D8" s="149"/>
    </row>
    <row r="9" spans="1:4" ht="16.5" thickBot="1">
      <c r="A9" s="9">
        <v>1</v>
      </c>
      <c r="B9" s="10">
        <v>2</v>
      </c>
      <c r="C9" s="10">
        <v>3</v>
      </c>
      <c r="D9" s="10">
        <v>4</v>
      </c>
    </row>
    <row r="10" spans="1:4" ht="15.75">
      <c r="A10" s="64" t="s">
        <v>285</v>
      </c>
      <c r="B10" s="79" t="s">
        <v>24</v>
      </c>
      <c r="C10" s="66"/>
      <c r="D10" s="66"/>
    </row>
    <row r="11" spans="1:4" ht="101.25" customHeight="1">
      <c r="A11" s="14" t="s">
        <v>287</v>
      </c>
      <c r="B11" s="18" t="s">
        <v>25</v>
      </c>
      <c r="C11" s="23" t="s">
        <v>302</v>
      </c>
      <c r="D11" s="22">
        <v>1</v>
      </c>
    </row>
    <row r="12" spans="1:4" ht="37.5" customHeight="1">
      <c r="A12" s="14" t="s">
        <v>290</v>
      </c>
      <c r="B12" s="18" t="s">
        <v>26</v>
      </c>
      <c r="C12" s="23" t="s">
        <v>302</v>
      </c>
      <c r="D12" s="22">
        <v>1</v>
      </c>
    </row>
    <row r="13" spans="1:4" ht="17.25" customHeight="1">
      <c r="A13" s="14" t="s">
        <v>292</v>
      </c>
      <c r="B13" s="18" t="s">
        <v>27</v>
      </c>
      <c r="C13" s="23" t="s">
        <v>302</v>
      </c>
      <c r="D13" s="22">
        <v>1</v>
      </c>
    </row>
    <row r="14" spans="1:4" ht="34.5" customHeight="1">
      <c r="A14" s="14" t="s">
        <v>294</v>
      </c>
      <c r="B14" s="18" t="s">
        <v>28</v>
      </c>
      <c r="C14" s="23" t="s">
        <v>289</v>
      </c>
      <c r="D14" s="22">
        <v>2.2</v>
      </c>
    </row>
    <row r="15" spans="1:4" ht="48.75" customHeight="1">
      <c r="A15" s="14" t="s">
        <v>296</v>
      </c>
      <c r="B15" s="18" t="s">
        <v>592</v>
      </c>
      <c r="C15" s="25" t="s">
        <v>302</v>
      </c>
      <c r="D15" s="22">
        <v>1</v>
      </c>
    </row>
    <row r="16" spans="1:4" ht="15.75">
      <c r="A16" s="14"/>
      <c r="B16" s="69" t="s">
        <v>29</v>
      </c>
      <c r="C16" s="25"/>
      <c r="D16" s="22"/>
    </row>
    <row r="17" spans="1:4" ht="15.75">
      <c r="A17" s="72" t="s">
        <v>418</v>
      </c>
      <c r="B17" s="80" t="s">
        <v>30</v>
      </c>
      <c r="C17" s="81"/>
      <c r="D17" s="82"/>
    </row>
    <row r="18" spans="1:4" ht="39.75" customHeight="1">
      <c r="A18" s="14" t="s">
        <v>420</v>
      </c>
      <c r="B18" s="18" t="s">
        <v>31</v>
      </c>
      <c r="C18" s="83" t="s">
        <v>422</v>
      </c>
      <c r="D18" s="84">
        <v>24</v>
      </c>
    </row>
    <row r="19" spans="1:4" s="8" customFormat="1" ht="45" customHeight="1">
      <c r="A19" s="14" t="s">
        <v>423</v>
      </c>
      <c r="B19" s="15" t="s">
        <v>32</v>
      </c>
      <c r="C19" s="83" t="s">
        <v>422</v>
      </c>
      <c r="D19" s="84">
        <v>24</v>
      </c>
    </row>
    <row r="20" spans="1:4" ht="36.75" customHeight="1">
      <c r="A20" s="14" t="s">
        <v>425</v>
      </c>
      <c r="B20" s="18" t="s">
        <v>33</v>
      </c>
      <c r="C20" s="83" t="s">
        <v>422</v>
      </c>
      <c r="D20" s="67">
        <v>0.38</v>
      </c>
    </row>
    <row r="21" spans="1:4" ht="27.75" customHeight="1">
      <c r="A21" s="14" t="s">
        <v>427</v>
      </c>
      <c r="B21" s="18" t="s">
        <v>34</v>
      </c>
      <c r="C21" s="83" t="s">
        <v>422</v>
      </c>
      <c r="D21" s="67">
        <v>0.5</v>
      </c>
    </row>
    <row r="22" spans="1:4" ht="38.25" customHeight="1">
      <c r="A22" s="14" t="s">
        <v>429</v>
      </c>
      <c r="B22" s="18" t="s">
        <v>35</v>
      </c>
      <c r="C22" s="83" t="s">
        <v>36</v>
      </c>
      <c r="D22" s="84">
        <v>12</v>
      </c>
    </row>
    <row r="23" spans="1:5" s="50" customFormat="1" ht="54.75" customHeight="1">
      <c r="A23" s="14" t="s">
        <v>431</v>
      </c>
      <c r="B23" s="70" t="s">
        <v>509</v>
      </c>
      <c r="C23" s="16" t="s">
        <v>422</v>
      </c>
      <c r="D23" s="85">
        <v>0.6</v>
      </c>
      <c r="E23" s="86"/>
    </row>
    <row r="24" spans="1:11" s="86" customFormat="1" ht="33" customHeight="1">
      <c r="A24" s="14" t="s">
        <v>18</v>
      </c>
      <c r="B24" s="87" t="s">
        <v>37</v>
      </c>
      <c r="C24" s="88" t="s">
        <v>310</v>
      </c>
      <c r="D24" s="89">
        <v>36</v>
      </c>
      <c r="H24" s="90"/>
      <c r="I24" s="90"/>
      <c r="J24" s="90"/>
      <c r="K24" s="90"/>
    </row>
    <row r="25" spans="1:11" s="86" customFormat="1" ht="39" customHeight="1">
      <c r="A25" s="14" t="s">
        <v>19</v>
      </c>
      <c r="B25" s="87" t="s">
        <v>38</v>
      </c>
      <c r="C25" s="88" t="s">
        <v>36</v>
      </c>
      <c r="D25" s="89">
        <v>14.4</v>
      </c>
      <c r="I25" s="90"/>
      <c r="J25" s="90"/>
      <c r="K25" s="90"/>
    </row>
    <row r="26" spans="1:11" s="86" customFormat="1" ht="42" customHeight="1">
      <c r="A26" s="14" t="s">
        <v>20</v>
      </c>
      <c r="B26" s="87" t="s">
        <v>39</v>
      </c>
      <c r="C26" s="88" t="s">
        <v>36</v>
      </c>
      <c r="D26" s="89">
        <v>3</v>
      </c>
      <c r="H26" s="90"/>
      <c r="I26" s="90"/>
      <c r="J26" s="90"/>
      <c r="K26" s="90"/>
    </row>
    <row r="27" spans="1:4" s="50" customFormat="1" ht="37.5" customHeight="1">
      <c r="A27" s="14" t="s">
        <v>40</v>
      </c>
      <c r="B27" s="21" t="s">
        <v>41</v>
      </c>
      <c r="C27" s="16" t="s">
        <v>36</v>
      </c>
      <c r="D27" s="89">
        <v>14.4</v>
      </c>
    </row>
    <row r="28" spans="1:11" s="86" customFormat="1" ht="32.25" customHeight="1">
      <c r="A28" s="14" t="s">
        <v>42</v>
      </c>
      <c r="B28" s="21" t="s">
        <v>43</v>
      </c>
      <c r="C28" s="16" t="s">
        <v>422</v>
      </c>
      <c r="D28" s="20">
        <v>18.7</v>
      </c>
      <c r="E28" s="91"/>
      <c r="F28" s="91"/>
      <c r="G28" s="91"/>
      <c r="H28" s="91"/>
      <c r="I28" s="91"/>
      <c r="J28" s="91"/>
      <c r="K28" s="91"/>
    </row>
    <row r="29" spans="1:11" s="86" customFormat="1" ht="41.25" customHeight="1">
      <c r="A29" s="14" t="s">
        <v>44</v>
      </c>
      <c r="B29" s="87" t="s">
        <v>510</v>
      </c>
      <c r="C29" s="88" t="s">
        <v>36</v>
      </c>
      <c r="D29" s="89">
        <v>6.25</v>
      </c>
      <c r="H29" s="90"/>
      <c r="I29" s="90"/>
      <c r="J29" s="90"/>
      <c r="K29" s="90"/>
    </row>
    <row r="30" spans="1:4" s="50" customFormat="1" ht="51" customHeight="1">
      <c r="A30" s="14" t="s">
        <v>45</v>
      </c>
      <c r="B30" s="21" t="s">
        <v>46</v>
      </c>
      <c r="C30" s="22" t="s">
        <v>36</v>
      </c>
      <c r="D30" s="89">
        <v>19.2</v>
      </c>
    </row>
    <row r="31" spans="1:4" ht="36.75" customHeight="1">
      <c r="A31" s="14" t="s">
        <v>47</v>
      </c>
      <c r="B31" s="18" t="s">
        <v>48</v>
      </c>
      <c r="C31" s="83" t="s">
        <v>36</v>
      </c>
      <c r="D31" s="22">
        <v>6.25</v>
      </c>
    </row>
    <row r="32" spans="1:4" s="50" customFormat="1" ht="51" customHeight="1">
      <c r="A32" s="14" t="s">
        <v>49</v>
      </c>
      <c r="B32" s="21" t="s">
        <v>50</v>
      </c>
      <c r="C32" s="22" t="s">
        <v>36</v>
      </c>
      <c r="D32" s="22">
        <v>6.25</v>
      </c>
    </row>
    <row r="33" spans="1:4" s="50" customFormat="1" ht="48" customHeight="1">
      <c r="A33" s="14" t="s">
        <v>51</v>
      </c>
      <c r="B33" s="21" t="s">
        <v>52</v>
      </c>
      <c r="C33" s="22" t="s">
        <v>36</v>
      </c>
      <c r="D33" s="22">
        <v>6.25</v>
      </c>
    </row>
    <row r="34" spans="1:4" ht="51.75" customHeight="1">
      <c r="A34" s="14" t="s">
        <v>53</v>
      </c>
      <c r="B34" s="70" t="s">
        <v>54</v>
      </c>
      <c r="C34" s="25" t="s">
        <v>289</v>
      </c>
      <c r="D34" s="22">
        <v>66.5</v>
      </c>
    </row>
    <row r="35" spans="1:4" ht="36" customHeight="1">
      <c r="A35" s="14" t="s">
        <v>55</v>
      </c>
      <c r="B35" s="18" t="s">
        <v>56</v>
      </c>
      <c r="C35" s="83" t="s">
        <v>36</v>
      </c>
      <c r="D35" s="84">
        <v>35.3</v>
      </c>
    </row>
    <row r="36" spans="1:4" ht="47.25" customHeight="1">
      <c r="A36" s="14" t="s">
        <v>57</v>
      </c>
      <c r="B36" s="18" t="s">
        <v>58</v>
      </c>
      <c r="C36" s="83" t="s">
        <v>36</v>
      </c>
      <c r="D36" s="84">
        <v>9.7</v>
      </c>
    </row>
    <row r="37" spans="1:4" ht="46.5" customHeight="1">
      <c r="A37" s="14" t="s">
        <v>59</v>
      </c>
      <c r="B37" s="18" t="s">
        <v>60</v>
      </c>
      <c r="C37" s="83" t="s">
        <v>310</v>
      </c>
      <c r="D37" s="84">
        <v>1</v>
      </c>
    </row>
    <row r="38" spans="1:4" s="50" customFormat="1" ht="37.5" customHeight="1">
      <c r="A38" s="14" t="s">
        <v>61</v>
      </c>
      <c r="B38" s="70" t="s">
        <v>62</v>
      </c>
      <c r="C38" s="16" t="s">
        <v>36</v>
      </c>
      <c r="D38" s="20">
        <v>4.8</v>
      </c>
    </row>
    <row r="39" spans="1:4" s="50" customFormat="1" ht="54" customHeight="1">
      <c r="A39" s="14" t="s">
        <v>63</v>
      </c>
      <c r="B39" s="70" t="s">
        <v>64</v>
      </c>
      <c r="C39" s="16" t="s">
        <v>36</v>
      </c>
      <c r="D39" s="20">
        <v>4.8</v>
      </c>
    </row>
    <row r="40" spans="1:4" ht="48.75" customHeight="1">
      <c r="A40" s="14" t="s">
        <v>65</v>
      </c>
      <c r="B40" s="18" t="s">
        <v>66</v>
      </c>
      <c r="C40" s="83" t="s">
        <v>289</v>
      </c>
      <c r="D40" s="84">
        <v>3</v>
      </c>
    </row>
    <row r="41" spans="1:4" ht="60" customHeight="1">
      <c r="A41" s="14" t="s">
        <v>67</v>
      </c>
      <c r="B41" s="18" t="s">
        <v>68</v>
      </c>
      <c r="C41" s="83" t="s">
        <v>289</v>
      </c>
      <c r="D41" s="84">
        <v>2.6</v>
      </c>
    </row>
    <row r="42" spans="1:4" ht="28.5" customHeight="1">
      <c r="A42" s="14" t="s">
        <v>69</v>
      </c>
      <c r="B42" s="18" t="s">
        <v>70</v>
      </c>
      <c r="C42" s="83" t="s">
        <v>36</v>
      </c>
      <c r="D42" s="67">
        <v>10.8</v>
      </c>
    </row>
    <row r="43" spans="1:4" ht="15.75">
      <c r="A43" s="68"/>
      <c r="B43" s="69" t="s">
        <v>71</v>
      </c>
      <c r="C43" s="23"/>
      <c r="D43" s="41"/>
    </row>
    <row r="44" spans="1:4" s="8" customFormat="1" ht="15.75">
      <c r="A44" s="72" t="s">
        <v>72</v>
      </c>
      <c r="B44" s="92" t="s">
        <v>73</v>
      </c>
      <c r="C44" s="25"/>
      <c r="D44" s="22"/>
    </row>
    <row r="45" spans="1:4" s="8" customFormat="1" ht="63.75" customHeight="1">
      <c r="A45" s="14" t="s">
        <v>538</v>
      </c>
      <c r="B45" s="15" t="s">
        <v>74</v>
      </c>
      <c r="C45" s="23" t="s">
        <v>310</v>
      </c>
      <c r="D45" s="41">
        <v>38</v>
      </c>
    </row>
    <row r="46" spans="1:4" s="8" customFormat="1" ht="39.75" customHeight="1">
      <c r="A46" s="14" t="s">
        <v>540</v>
      </c>
      <c r="B46" s="15" t="s">
        <v>75</v>
      </c>
      <c r="C46" s="23" t="s">
        <v>289</v>
      </c>
      <c r="D46" s="41">
        <v>102</v>
      </c>
    </row>
    <row r="47" spans="1:4" s="8" customFormat="1" ht="41.25" customHeight="1">
      <c r="A47" s="14" t="s">
        <v>76</v>
      </c>
      <c r="B47" s="15" t="s">
        <v>77</v>
      </c>
      <c r="C47" s="23" t="s">
        <v>302</v>
      </c>
      <c r="D47" s="20">
        <v>1</v>
      </c>
    </row>
    <row r="48" spans="1:4" ht="15.75">
      <c r="A48" s="68"/>
      <c r="B48" s="69" t="s">
        <v>78</v>
      </c>
      <c r="C48" s="23"/>
      <c r="D48" s="41"/>
    </row>
    <row r="49" spans="1:4" ht="15.75">
      <c r="A49" s="72" t="s">
        <v>79</v>
      </c>
      <c r="B49" s="93" t="s">
        <v>80</v>
      </c>
      <c r="C49" s="94"/>
      <c r="D49" s="95"/>
    </row>
    <row r="50" spans="1:4" ht="40.5" customHeight="1">
      <c r="A50" s="14" t="s">
        <v>81</v>
      </c>
      <c r="B50" s="15" t="s">
        <v>82</v>
      </c>
      <c r="C50" s="23" t="s">
        <v>561</v>
      </c>
      <c r="D50" s="22">
        <v>660</v>
      </c>
    </row>
    <row r="51" spans="1:4" ht="29.25" customHeight="1">
      <c r="A51" s="14" t="s">
        <v>83</v>
      </c>
      <c r="B51" s="21" t="s">
        <v>84</v>
      </c>
      <c r="C51" s="23" t="s">
        <v>422</v>
      </c>
      <c r="D51" s="24">
        <v>30</v>
      </c>
    </row>
    <row r="52" spans="1:4" ht="27" customHeight="1">
      <c r="A52" s="14" t="s">
        <v>85</v>
      </c>
      <c r="B52" s="18" t="s">
        <v>86</v>
      </c>
      <c r="C52" s="23" t="s">
        <v>561</v>
      </c>
      <c r="D52" s="22">
        <v>660</v>
      </c>
    </row>
    <row r="53" spans="1:4" ht="43.5" customHeight="1">
      <c r="A53" s="14" t="s">
        <v>87</v>
      </c>
      <c r="B53" s="18" t="s">
        <v>88</v>
      </c>
      <c r="C53" s="23" t="s">
        <v>561</v>
      </c>
      <c r="D53" s="24">
        <v>185</v>
      </c>
    </row>
    <row r="54" spans="1:4" ht="27.75" customHeight="1">
      <c r="A54" s="68"/>
      <c r="B54" s="96" t="s">
        <v>529</v>
      </c>
      <c r="C54" s="23"/>
      <c r="D54" s="24"/>
    </row>
    <row r="55" spans="1:4" s="98" customFormat="1" ht="41.25" customHeight="1">
      <c r="A55" s="54" t="s">
        <v>89</v>
      </c>
      <c r="B55" s="96" t="s">
        <v>90</v>
      </c>
      <c r="C55" s="56" t="s">
        <v>36</v>
      </c>
      <c r="D55" s="97">
        <v>1</v>
      </c>
    </row>
    <row r="56" spans="1:4" s="98" customFormat="1" ht="27.75" customHeight="1">
      <c r="A56" s="54" t="s">
        <v>91</v>
      </c>
      <c r="B56" s="96" t="s">
        <v>92</v>
      </c>
      <c r="C56" s="56" t="s">
        <v>36</v>
      </c>
      <c r="D56" s="97">
        <v>1</v>
      </c>
    </row>
    <row r="57" spans="1:4" s="98" customFormat="1" ht="37.5" customHeight="1">
      <c r="A57" s="54" t="s">
        <v>93</v>
      </c>
      <c r="B57" s="96" t="s">
        <v>94</v>
      </c>
      <c r="C57" s="56" t="s">
        <v>36</v>
      </c>
      <c r="D57" s="97">
        <v>1</v>
      </c>
    </row>
    <row r="58" spans="1:4" ht="26.25" customHeight="1">
      <c r="A58" s="14" t="s">
        <v>95</v>
      </c>
      <c r="B58" s="18" t="s">
        <v>96</v>
      </c>
      <c r="C58" s="23" t="s">
        <v>36</v>
      </c>
      <c r="D58" s="24">
        <v>18</v>
      </c>
    </row>
    <row r="59" spans="1:4" ht="24.75" customHeight="1">
      <c r="A59" s="68"/>
      <c r="B59" s="96" t="s">
        <v>529</v>
      </c>
      <c r="C59" s="23"/>
      <c r="D59" s="24"/>
    </row>
    <row r="60" spans="1:4" s="98" customFormat="1" ht="28.5" customHeight="1">
      <c r="A60" s="54" t="s">
        <v>97</v>
      </c>
      <c r="B60" s="96" t="s">
        <v>98</v>
      </c>
      <c r="C60" s="56" t="s">
        <v>36</v>
      </c>
      <c r="D60" s="97">
        <v>1</v>
      </c>
    </row>
    <row r="61" spans="1:4" s="98" customFormat="1" ht="27.75" customHeight="1">
      <c r="A61" s="54" t="s">
        <v>99</v>
      </c>
      <c r="B61" s="96" t="s">
        <v>100</v>
      </c>
      <c r="C61" s="56" t="s">
        <v>36</v>
      </c>
      <c r="D61" s="97">
        <v>1</v>
      </c>
    </row>
    <row r="62" spans="1:4" s="98" customFormat="1" ht="39" customHeight="1">
      <c r="A62" s="54" t="s">
        <v>101</v>
      </c>
      <c r="B62" s="96" t="s">
        <v>102</v>
      </c>
      <c r="C62" s="56" t="s">
        <v>36</v>
      </c>
      <c r="D62" s="97">
        <v>1</v>
      </c>
    </row>
    <row r="63" spans="1:4" s="98" customFormat="1" ht="43.5" customHeight="1">
      <c r="A63" s="54" t="s">
        <v>103</v>
      </c>
      <c r="B63" s="96" t="s">
        <v>104</v>
      </c>
      <c r="C63" s="56" t="s">
        <v>36</v>
      </c>
      <c r="D63" s="97">
        <v>1</v>
      </c>
    </row>
    <row r="64" spans="1:4" ht="30" customHeight="1">
      <c r="A64" s="14" t="s">
        <v>105</v>
      </c>
      <c r="B64" s="18" t="s">
        <v>106</v>
      </c>
      <c r="C64" s="23" t="s">
        <v>2</v>
      </c>
      <c r="D64" s="24">
        <v>2</v>
      </c>
    </row>
    <row r="65" spans="1:4" ht="46.5" customHeight="1">
      <c r="A65" s="14" t="s">
        <v>107</v>
      </c>
      <c r="B65" s="18" t="s">
        <v>108</v>
      </c>
      <c r="C65" s="23" t="s">
        <v>4</v>
      </c>
      <c r="D65" s="41">
        <v>1.5</v>
      </c>
    </row>
    <row r="66" spans="1:4" ht="41.25" customHeight="1">
      <c r="A66" s="14" t="s">
        <v>109</v>
      </c>
      <c r="B66" s="18" t="s">
        <v>110</v>
      </c>
      <c r="C66" s="23" t="s">
        <v>422</v>
      </c>
      <c r="D66" s="41">
        <v>5</v>
      </c>
    </row>
    <row r="67" spans="1:4" ht="30.75" customHeight="1">
      <c r="A67" s="14" t="s">
        <v>111</v>
      </c>
      <c r="B67" s="18" t="s">
        <v>112</v>
      </c>
      <c r="C67" s="23" t="s">
        <v>113</v>
      </c>
      <c r="D67" s="41">
        <v>2</v>
      </c>
    </row>
    <row r="68" spans="1:4" ht="16.5" thickBot="1">
      <c r="A68" s="75"/>
      <c r="B68" s="76" t="s">
        <v>114</v>
      </c>
      <c r="C68" s="99"/>
      <c r="D68" s="100"/>
    </row>
    <row r="69" spans="1:4" s="32" customFormat="1" ht="16.5" thickTop="1">
      <c r="A69" s="101"/>
      <c r="B69" s="30" t="s">
        <v>264</v>
      </c>
      <c r="C69" s="30"/>
      <c r="D69" s="31"/>
    </row>
    <row r="70" spans="1:4" s="33" customFormat="1" ht="15.75">
      <c r="A70" s="34"/>
      <c r="B70" s="5"/>
      <c r="C70" s="5"/>
      <c r="D70" s="5"/>
    </row>
    <row r="71" spans="1:4" s="33" customFormat="1" ht="12.75" customHeight="1">
      <c r="A71" s="34"/>
      <c r="B71" s="5"/>
      <c r="C71" s="5"/>
      <c r="D71" s="5"/>
    </row>
    <row r="72" spans="1:4" s="33" customFormat="1" ht="29.25" customHeight="1">
      <c r="A72" s="8" t="s">
        <v>543</v>
      </c>
      <c r="B72" s="147" t="s">
        <v>544</v>
      </c>
      <c r="C72" s="147"/>
      <c r="D72" s="147"/>
    </row>
    <row r="73" spans="1:4" ht="72" customHeight="1">
      <c r="A73" s="8"/>
      <c r="B73" s="147" t="s">
        <v>591</v>
      </c>
      <c r="C73" s="147"/>
      <c r="D73" s="147"/>
    </row>
    <row r="74" spans="1:4" ht="36" customHeight="1">
      <c r="A74" s="8"/>
      <c r="B74" s="147" t="s">
        <v>545</v>
      </c>
      <c r="C74" s="147"/>
      <c r="D74" s="147"/>
    </row>
    <row r="75" spans="1:4" ht="32.25" customHeight="1">
      <c r="A75" s="8"/>
      <c r="B75" s="147" t="s">
        <v>546</v>
      </c>
      <c r="C75" s="147"/>
      <c r="D75" s="147"/>
    </row>
    <row r="76" spans="1:4" ht="15.75">
      <c r="A76" s="8"/>
      <c r="B76" s="147" t="s">
        <v>547</v>
      </c>
      <c r="C76" s="147"/>
      <c r="D76" s="147"/>
    </row>
  </sheetData>
  <sheetProtection/>
  <mergeCells count="13">
    <mergeCell ref="B74:D74"/>
    <mergeCell ref="B75:D75"/>
    <mergeCell ref="B76:D76"/>
    <mergeCell ref="A7:A8"/>
    <mergeCell ref="B7:B8"/>
    <mergeCell ref="C7:C8"/>
    <mergeCell ref="D7:D8"/>
    <mergeCell ref="B5:D5"/>
    <mergeCell ref="C2:D2"/>
    <mergeCell ref="B3:D3"/>
    <mergeCell ref="B4:D4"/>
    <mergeCell ref="B72:D72"/>
    <mergeCell ref="B73:D73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65"/>
  <sheetViews>
    <sheetView zoomScale="90" zoomScaleNormal="90" zoomScalePageLayoutView="0" workbookViewId="0" topLeftCell="A40">
      <selection activeCell="E32" sqref="E32"/>
    </sheetView>
  </sheetViews>
  <sheetFormatPr defaultColWidth="11.57421875" defaultRowHeight="12.75"/>
  <cols>
    <col min="1" max="1" width="10.57421875" style="5" customWidth="1"/>
    <col min="2" max="2" width="50.57421875" style="5" customWidth="1"/>
    <col min="3" max="3" width="12.7109375" style="5" customWidth="1"/>
    <col min="4" max="4" width="13.140625" style="5" customWidth="1"/>
    <col min="5" max="16384" width="11.57421875" style="5" customWidth="1"/>
  </cols>
  <sheetData>
    <row r="1" spans="1:2" ht="12.75" customHeight="1">
      <c r="A1" s="3"/>
      <c r="B1" s="4"/>
    </row>
    <row r="2" spans="1:4" ht="21.75" customHeight="1">
      <c r="A2" s="1"/>
      <c r="B2" s="1"/>
      <c r="C2" s="144" t="s">
        <v>569</v>
      </c>
      <c r="D2" s="144"/>
    </row>
    <row r="3" spans="1:4" ht="20.25" customHeight="1">
      <c r="A3" s="2"/>
      <c r="B3" s="145" t="s">
        <v>570</v>
      </c>
      <c r="C3" s="145"/>
      <c r="D3" s="145"/>
    </row>
    <row r="4" spans="1:4" ht="51.75" customHeight="1">
      <c r="A4" s="2"/>
      <c r="B4" s="145" t="s">
        <v>548</v>
      </c>
      <c r="C4" s="146"/>
      <c r="D4" s="146"/>
    </row>
    <row r="5" spans="2:4" ht="46.5" customHeight="1">
      <c r="B5" s="151" t="s">
        <v>275</v>
      </c>
      <c r="C5" s="151"/>
      <c r="D5" s="151"/>
    </row>
    <row r="6" spans="2:4" ht="13.5" customHeight="1" thickBot="1">
      <c r="B6" s="7"/>
      <c r="C6" s="7"/>
      <c r="D6" s="7"/>
    </row>
    <row r="7" spans="1:4" ht="12.75" customHeight="1" thickBot="1">
      <c r="A7" s="150" t="s">
        <v>549</v>
      </c>
      <c r="B7" s="149" t="s">
        <v>284</v>
      </c>
      <c r="C7" s="149" t="s">
        <v>22</v>
      </c>
      <c r="D7" s="149" t="s">
        <v>23</v>
      </c>
    </row>
    <row r="8" spans="1:4" s="8" customFormat="1" ht="74.25" customHeight="1" thickBot="1">
      <c r="A8" s="150"/>
      <c r="B8" s="149"/>
      <c r="C8" s="149"/>
      <c r="D8" s="149"/>
    </row>
    <row r="9" spans="1:4" ht="16.5" thickBot="1">
      <c r="A9" s="9">
        <v>1</v>
      </c>
      <c r="B9" s="10">
        <v>2</v>
      </c>
      <c r="C9" s="10">
        <v>3</v>
      </c>
      <c r="D9" s="10">
        <v>4</v>
      </c>
    </row>
    <row r="10" spans="1:4" ht="24.75" customHeight="1">
      <c r="A10" s="64" t="s">
        <v>285</v>
      </c>
      <c r="B10" s="102" t="s">
        <v>115</v>
      </c>
      <c r="C10" s="103"/>
      <c r="D10" s="104"/>
    </row>
    <row r="11" spans="1:4" ht="23.25" customHeight="1">
      <c r="A11" s="68"/>
      <c r="B11" s="105" t="s">
        <v>116</v>
      </c>
      <c r="C11" s="106"/>
      <c r="D11" s="106"/>
    </row>
    <row r="12" spans="1:4" ht="38.25" customHeight="1">
      <c r="A12" s="14" t="s">
        <v>287</v>
      </c>
      <c r="B12" s="15" t="s">
        <v>421</v>
      </c>
      <c r="C12" s="25" t="s">
        <v>563</v>
      </c>
      <c r="D12" s="67">
        <v>198</v>
      </c>
    </row>
    <row r="13" spans="1:4" s="8" customFormat="1" ht="48" customHeight="1">
      <c r="A13" s="14" t="s">
        <v>290</v>
      </c>
      <c r="B13" s="15" t="s">
        <v>32</v>
      </c>
      <c r="C13" s="25" t="s">
        <v>563</v>
      </c>
      <c r="D13" s="67">
        <v>10</v>
      </c>
    </row>
    <row r="14" spans="1:4" s="8" customFormat="1" ht="44.25" customHeight="1">
      <c r="A14" s="14" t="s">
        <v>292</v>
      </c>
      <c r="B14" s="15" t="s">
        <v>10</v>
      </c>
      <c r="C14" s="25" t="s">
        <v>563</v>
      </c>
      <c r="D14" s="67">
        <f>0.8*2</f>
        <v>1.6</v>
      </c>
    </row>
    <row r="15" spans="1:4" s="8" customFormat="1" ht="81.75" customHeight="1">
      <c r="A15" s="14" t="s">
        <v>294</v>
      </c>
      <c r="B15" s="15" t="s">
        <v>117</v>
      </c>
      <c r="C15" s="25" t="s">
        <v>563</v>
      </c>
      <c r="D15" s="67">
        <v>2.6</v>
      </c>
    </row>
    <row r="16" spans="1:4" s="8" customFormat="1" ht="45" customHeight="1">
      <c r="A16" s="14" t="s">
        <v>296</v>
      </c>
      <c r="B16" s="15" t="s">
        <v>428</v>
      </c>
      <c r="C16" s="25" t="s">
        <v>563</v>
      </c>
      <c r="D16" s="67">
        <v>188</v>
      </c>
    </row>
    <row r="17" spans="1:4" s="8" customFormat="1" ht="33.75" customHeight="1">
      <c r="A17" s="14" t="s">
        <v>298</v>
      </c>
      <c r="B17" s="15" t="s">
        <v>13</v>
      </c>
      <c r="C17" s="25" t="s">
        <v>563</v>
      </c>
      <c r="D17" s="67">
        <f>15*2</f>
        <v>30</v>
      </c>
    </row>
    <row r="18" spans="1:4" ht="25.5" customHeight="1">
      <c r="A18" s="14"/>
      <c r="B18" s="69" t="s">
        <v>118</v>
      </c>
      <c r="C18" s="23"/>
      <c r="D18" s="41"/>
    </row>
    <row r="19" spans="1:4" ht="24.75" customHeight="1">
      <c r="A19" s="68"/>
      <c r="B19" s="107" t="s">
        <v>119</v>
      </c>
      <c r="C19" s="106"/>
      <c r="D19" s="108"/>
    </row>
    <row r="20" spans="1:4" ht="36.75" customHeight="1">
      <c r="A20" s="14" t="s">
        <v>300</v>
      </c>
      <c r="B20" s="15" t="s">
        <v>421</v>
      </c>
      <c r="C20" s="25" t="s">
        <v>563</v>
      </c>
      <c r="D20" s="67">
        <v>94</v>
      </c>
    </row>
    <row r="21" spans="1:4" s="8" customFormat="1" ht="43.5" customHeight="1">
      <c r="A21" s="14" t="s">
        <v>303</v>
      </c>
      <c r="B21" s="15" t="s">
        <v>32</v>
      </c>
      <c r="C21" s="25" t="s">
        <v>563</v>
      </c>
      <c r="D21" s="67">
        <v>5</v>
      </c>
    </row>
    <row r="22" spans="1:4" s="8" customFormat="1" ht="42" customHeight="1">
      <c r="A22" s="14" t="s">
        <v>305</v>
      </c>
      <c r="B22" s="15" t="s">
        <v>10</v>
      </c>
      <c r="C22" s="25" t="s">
        <v>563</v>
      </c>
      <c r="D22" s="67">
        <v>0.8</v>
      </c>
    </row>
    <row r="23" spans="1:4" s="8" customFormat="1" ht="67.5" customHeight="1">
      <c r="A23" s="14" t="s">
        <v>307</v>
      </c>
      <c r="B23" s="15" t="s">
        <v>120</v>
      </c>
      <c r="C23" s="25" t="s">
        <v>563</v>
      </c>
      <c r="D23" s="67">
        <v>1.1</v>
      </c>
    </row>
    <row r="24" spans="1:4" s="8" customFormat="1" ht="43.5" customHeight="1">
      <c r="A24" s="14" t="s">
        <v>309</v>
      </c>
      <c r="B24" s="15" t="s">
        <v>428</v>
      </c>
      <c r="C24" s="25" t="s">
        <v>563</v>
      </c>
      <c r="D24" s="67">
        <v>89</v>
      </c>
    </row>
    <row r="25" spans="1:4" s="8" customFormat="1" ht="33" customHeight="1">
      <c r="A25" s="14" t="s">
        <v>311</v>
      </c>
      <c r="B25" s="15" t="s">
        <v>13</v>
      </c>
      <c r="C25" s="25" t="s">
        <v>563</v>
      </c>
      <c r="D25" s="67">
        <v>15</v>
      </c>
    </row>
    <row r="26" spans="2:4" ht="22.5" customHeight="1">
      <c r="B26" s="69" t="s">
        <v>121</v>
      </c>
      <c r="C26" s="23"/>
      <c r="D26" s="41"/>
    </row>
    <row r="27" spans="1:4" ht="24" customHeight="1">
      <c r="A27" s="68"/>
      <c r="B27" s="107" t="s">
        <v>122</v>
      </c>
      <c r="C27" s="106"/>
      <c r="D27" s="108"/>
    </row>
    <row r="28" spans="1:4" s="8" customFormat="1" ht="36.75" customHeight="1">
      <c r="A28" s="14" t="s">
        <v>312</v>
      </c>
      <c r="B28" s="15" t="s">
        <v>421</v>
      </c>
      <c r="C28" s="25" t="s">
        <v>563</v>
      </c>
      <c r="D28" s="67">
        <v>196</v>
      </c>
    </row>
    <row r="29" spans="1:4" s="8" customFormat="1" ht="53.25" customHeight="1">
      <c r="A29" s="14" t="s">
        <v>314</v>
      </c>
      <c r="B29" s="15" t="s">
        <v>32</v>
      </c>
      <c r="C29" s="25" t="s">
        <v>563</v>
      </c>
      <c r="D29" s="67">
        <v>58</v>
      </c>
    </row>
    <row r="30" spans="1:4" s="8" customFormat="1" ht="42" customHeight="1">
      <c r="A30" s="14" t="s">
        <v>316</v>
      </c>
      <c r="B30" s="15" t="s">
        <v>10</v>
      </c>
      <c r="C30" s="25" t="s">
        <v>563</v>
      </c>
      <c r="D30" s="67">
        <v>4.5</v>
      </c>
    </row>
    <row r="31" spans="1:4" s="8" customFormat="1" ht="67.5" customHeight="1">
      <c r="A31" s="14" t="s">
        <v>318</v>
      </c>
      <c r="B31" s="15" t="s">
        <v>511</v>
      </c>
      <c r="C31" s="25" t="s">
        <v>563</v>
      </c>
      <c r="D31" s="67">
        <v>8.4</v>
      </c>
    </row>
    <row r="32" spans="1:4" s="8" customFormat="1" ht="48.75" customHeight="1">
      <c r="A32" s="14" t="s">
        <v>319</v>
      </c>
      <c r="B32" s="15" t="s">
        <v>428</v>
      </c>
      <c r="C32" s="25" t="s">
        <v>563</v>
      </c>
      <c r="D32" s="67">
        <v>138</v>
      </c>
    </row>
    <row r="33" spans="1:4" s="8" customFormat="1" ht="39" customHeight="1">
      <c r="A33" s="14" t="s">
        <v>320</v>
      </c>
      <c r="B33" s="15" t="s">
        <v>13</v>
      </c>
      <c r="C33" s="25" t="s">
        <v>563</v>
      </c>
      <c r="D33" s="67">
        <v>35</v>
      </c>
    </row>
    <row r="34" spans="2:4" ht="21" customHeight="1">
      <c r="B34" s="69" t="s">
        <v>123</v>
      </c>
      <c r="C34" s="23"/>
      <c r="D34" s="41"/>
    </row>
    <row r="35" spans="1:4" s="8" customFormat="1" ht="25.5" customHeight="1">
      <c r="A35" s="72"/>
      <c r="B35" s="92" t="s">
        <v>124</v>
      </c>
      <c r="C35" s="25"/>
      <c r="D35" s="22"/>
    </row>
    <row r="36" spans="1:4" s="8" customFormat="1" ht="47.25">
      <c r="A36" s="14" t="s">
        <v>322</v>
      </c>
      <c r="B36" s="15" t="s">
        <v>74</v>
      </c>
      <c r="C36" s="23" t="s">
        <v>310</v>
      </c>
      <c r="D36" s="41">
        <v>105</v>
      </c>
    </row>
    <row r="37" spans="1:4" s="8" customFormat="1" ht="37.5" customHeight="1">
      <c r="A37" s="14" t="s">
        <v>323</v>
      </c>
      <c r="B37" s="15" t="s">
        <v>75</v>
      </c>
      <c r="C37" s="23" t="s">
        <v>289</v>
      </c>
      <c r="D37" s="41">
        <v>300</v>
      </c>
    </row>
    <row r="38" spans="1:4" s="8" customFormat="1" ht="31.5">
      <c r="A38" s="14" t="s">
        <v>325</v>
      </c>
      <c r="B38" s="15" t="s">
        <v>77</v>
      </c>
      <c r="C38" s="23" t="s">
        <v>302</v>
      </c>
      <c r="D38" s="20">
        <v>1</v>
      </c>
    </row>
    <row r="39" spans="2:4" ht="15.75">
      <c r="B39" s="69" t="s">
        <v>125</v>
      </c>
      <c r="C39" s="23"/>
      <c r="D39" s="41"/>
    </row>
    <row r="40" spans="1:4" ht="15.75">
      <c r="A40" s="68"/>
      <c r="B40" s="92" t="s">
        <v>126</v>
      </c>
      <c r="C40" s="94"/>
      <c r="D40" s="95"/>
    </row>
    <row r="41" spans="1:4" ht="40.5" customHeight="1">
      <c r="A41" s="14" t="s">
        <v>326</v>
      </c>
      <c r="B41" s="15" t="s">
        <v>82</v>
      </c>
      <c r="C41" s="23" t="s">
        <v>561</v>
      </c>
      <c r="D41" s="22">
        <v>450</v>
      </c>
    </row>
    <row r="42" spans="1:4" s="8" customFormat="1" ht="45.75" customHeight="1">
      <c r="A42" s="14" t="s">
        <v>327</v>
      </c>
      <c r="B42" s="15" t="s">
        <v>127</v>
      </c>
      <c r="C42" s="23" t="s">
        <v>4</v>
      </c>
      <c r="D42" s="20">
        <v>1.13</v>
      </c>
    </row>
    <row r="43" spans="1:4" ht="42" customHeight="1">
      <c r="A43" s="14" t="s">
        <v>328</v>
      </c>
      <c r="B43" s="21" t="s">
        <v>128</v>
      </c>
      <c r="C43" s="23" t="s">
        <v>422</v>
      </c>
      <c r="D43" s="24">
        <v>125</v>
      </c>
    </row>
    <row r="44" spans="1:4" ht="38.25" customHeight="1">
      <c r="A44" s="14" t="s">
        <v>330</v>
      </c>
      <c r="B44" s="15" t="s">
        <v>129</v>
      </c>
      <c r="C44" s="23" t="s">
        <v>561</v>
      </c>
      <c r="D44" s="22">
        <v>965</v>
      </c>
    </row>
    <row r="45" spans="1:4" ht="47.25" customHeight="1">
      <c r="A45" s="14" t="s">
        <v>331</v>
      </c>
      <c r="B45" s="15" t="s">
        <v>130</v>
      </c>
      <c r="C45" s="23" t="s">
        <v>561</v>
      </c>
      <c r="D45" s="24">
        <v>571</v>
      </c>
    </row>
    <row r="46" spans="1:4" ht="44.25" customHeight="1">
      <c r="A46" s="14" t="s">
        <v>332</v>
      </c>
      <c r="B46" s="15" t="s">
        <v>131</v>
      </c>
      <c r="C46" s="23" t="s">
        <v>561</v>
      </c>
      <c r="D46" s="24">
        <v>571</v>
      </c>
    </row>
    <row r="47" spans="1:4" ht="46.5" customHeight="1">
      <c r="A47" s="14" t="s">
        <v>333</v>
      </c>
      <c r="B47" s="15" t="s">
        <v>132</v>
      </c>
      <c r="C47" s="23" t="s">
        <v>561</v>
      </c>
      <c r="D47" s="24">
        <v>571</v>
      </c>
    </row>
    <row r="48" spans="1:4" s="50" customFormat="1" ht="21" customHeight="1">
      <c r="A48" s="109"/>
      <c r="B48" s="69" t="s">
        <v>133</v>
      </c>
      <c r="C48" s="110"/>
      <c r="D48" s="111"/>
    </row>
    <row r="49" spans="1:4" ht="22.5" customHeight="1">
      <c r="A49" s="14"/>
      <c r="B49" s="69" t="s">
        <v>134</v>
      </c>
      <c r="C49" s="70"/>
      <c r="D49" s="71"/>
    </row>
    <row r="50" spans="1:4" ht="24" customHeight="1">
      <c r="A50" s="72" t="s">
        <v>418</v>
      </c>
      <c r="B50" s="112" t="s">
        <v>24</v>
      </c>
      <c r="C50" s="94"/>
      <c r="D50" s="95"/>
    </row>
    <row r="51" spans="1:4" ht="112.5" customHeight="1">
      <c r="A51" s="14" t="s">
        <v>420</v>
      </c>
      <c r="B51" s="18" t="s">
        <v>135</v>
      </c>
      <c r="C51" s="16" t="s">
        <v>302</v>
      </c>
      <c r="D51" s="20">
        <v>1</v>
      </c>
    </row>
    <row r="52" spans="1:4" ht="75.75" customHeight="1">
      <c r="A52" s="14" t="s">
        <v>423</v>
      </c>
      <c r="B52" s="15" t="s">
        <v>136</v>
      </c>
      <c r="C52" s="16" t="s">
        <v>289</v>
      </c>
      <c r="D52" s="22">
        <f>5*1.03</f>
        <v>5.15</v>
      </c>
    </row>
    <row r="53" spans="1:4" ht="25.5" customHeight="1">
      <c r="A53" s="14" t="s">
        <v>425</v>
      </c>
      <c r="B53" s="18" t="s">
        <v>137</v>
      </c>
      <c r="C53" s="25" t="s">
        <v>289</v>
      </c>
      <c r="D53" s="22">
        <f>5*1.03</f>
        <v>5.15</v>
      </c>
    </row>
    <row r="54" spans="1:4" ht="44.25" customHeight="1">
      <c r="A54" s="14" t="s">
        <v>427</v>
      </c>
      <c r="B54" s="18" t="s">
        <v>512</v>
      </c>
      <c r="C54" s="16" t="s">
        <v>310</v>
      </c>
      <c r="D54" s="20">
        <v>9</v>
      </c>
    </row>
    <row r="55" spans="1:4" ht="76.5" customHeight="1">
      <c r="A55" s="14" t="s">
        <v>429</v>
      </c>
      <c r="B55" s="18" t="s">
        <v>138</v>
      </c>
      <c r="C55" s="25" t="s">
        <v>302</v>
      </c>
      <c r="D55" s="22">
        <v>1</v>
      </c>
    </row>
    <row r="56" spans="1:4" ht="46.5" customHeight="1">
      <c r="A56" s="14" t="s">
        <v>431</v>
      </c>
      <c r="B56" s="18" t="s">
        <v>139</v>
      </c>
      <c r="C56" s="16" t="s">
        <v>310</v>
      </c>
      <c r="D56" s="22">
        <v>1</v>
      </c>
    </row>
    <row r="57" spans="1:4" ht="70.5" customHeight="1">
      <c r="A57" s="14" t="s">
        <v>18</v>
      </c>
      <c r="B57" s="15" t="s">
        <v>140</v>
      </c>
      <c r="C57" s="25" t="s">
        <v>302</v>
      </c>
      <c r="D57" s="22">
        <v>1</v>
      </c>
    </row>
    <row r="58" spans="1:4" ht="16.5" thickBot="1">
      <c r="A58" s="26"/>
      <c r="B58" s="76" t="s">
        <v>571</v>
      </c>
      <c r="C58" s="77"/>
      <c r="D58" s="78"/>
    </row>
    <row r="59" spans="1:4" s="32" customFormat="1" ht="16.5" thickTop="1">
      <c r="A59" s="152" t="s">
        <v>264</v>
      </c>
      <c r="B59" s="152"/>
      <c r="C59" s="30"/>
      <c r="D59" s="31"/>
    </row>
    <row r="60" spans="1:4" s="33" customFormat="1" ht="15.75">
      <c r="A60" s="113"/>
      <c r="B60" s="5"/>
      <c r="C60" s="5"/>
      <c r="D60" s="5"/>
    </row>
    <row r="61" spans="1:4" s="33" customFormat="1" ht="39" customHeight="1">
      <c r="A61" s="8" t="s">
        <v>543</v>
      </c>
      <c r="B61" s="147" t="s">
        <v>544</v>
      </c>
      <c r="C61" s="147"/>
      <c r="D61" s="147"/>
    </row>
    <row r="62" spans="1:4" s="33" customFormat="1" ht="69.75" customHeight="1">
      <c r="A62" s="8"/>
      <c r="B62" s="147" t="s">
        <v>591</v>
      </c>
      <c r="C62" s="147"/>
      <c r="D62" s="147"/>
    </row>
    <row r="63" spans="1:4" ht="42" customHeight="1">
      <c r="A63" s="8"/>
      <c r="B63" s="147" t="s">
        <v>545</v>
      </c>
      <c r="C63" s="147"/>
      <c r="D63" s="147"/>
    </row>
    <row r="64" spans="1:4" ht="41.25" customHeight="1">
      <c r="A64" s="8"/>
      <c r="B64" s="147" t="s">
        <v>546</v>
      </c>
      <c r="C64" s="147"/>
      <c r="D64" s="147"/>
    </row>
    <row r="65" spans="1:4" ht="25.5" customHeight="1">
      <c r="A65" s="8"/>
      <c r="B65" s="147" t="s">
        <v>547</v>
      </c>
      <c r="C65" s="147"/>
      <c r="D65" s="147"/>
    </row>
  </sheetData>
  <sheetProtection/>
  <mergeCells count="14">
    <mergeCell ref="C2:D2"/>
    <mergeCell ref="B3:D3"/>
    <mergeCell ref="A7:A8"/>
    <mergeCell ref="B7:B8"/>
    <mergeCell ref="C7:C8"/>
    <mergeCell ref="D7:D8"/>
    <mergeCell ref="B4:D4"/>
    <mergeCell ref="B61:D61"/>
    <mergeCell ref="B62:D62"/>
    <mergeCell ref="B63:D63"/>
    <mergeCell ref="B64:D64"/>
    <mergeCell ref="B65:D65"/>
    <mergeCell ref="B5:D5"/>
    <mergeCell ref="A59:B59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zoomScale="90" zoomScaleNormal="90" zoomScalePageLayoutView="0" workbookViewId="0" topLeftCell="A1">
      <selection activeCell="F17" sqref="F17"/>
    </sheetView>
  </sheetViews>
  <sheetFormatPr defaultColWidth="11.57421875" defaultRowHeight="12.75"/>
  <cols>
    <col min="1" max="1" width="10.00390625" style="5" customWidth="1"/>
    <col min="2" max="2" width="52.00390625" style="5" customWidth="1"/>
    <col min="3" max="3" width="12.7109375" style="5" customWidth="1"/>
    <col min="4" max="4" width="11.28125" style="5" customWidth="1"/>
    <col min="5" max="16384" width="11.57421875" style="5" customWidth="1"/>
  </cols>
  <sheetData>
    <row r="1" spans="1:2" ht="12.75" customHeight="1">
      <c r="A1" s="3"/>
      <c r="B1" s="4"/>
    </row>
    <row r="2" spans="1:4" ht="23.25" customHeight="1">
      <c r="A2" s="1"/>
      <c r="B2" s="1"/>
      <c r="C2" s="144" t="s">
        <v>574</v>
      </c>
      <c r="D2" s="144"/>
    </row>
    <row r="3" spans="1:4" ht="23.25" customHeight="1">
      <c r="A3" s="2"/>
      <c r="B3" s="145" t="s">
        <v>575</v>
      </c>
      <c r="C3" s="145"/>
      <c r="D3" s="145"/>
    </row>
    <row r="4" spans="1:4" ht="59.25" customHeight="1">
      <c r="A4" s="2"/>
      <c r="B4" s="145" t="s">
        <v>548</v>
      </c>
      <c r="C4" s="146"/>
      <c r="D4" s="146"/>
    </row>
    <row r="5" spans="2:4" ht="30" customHeight="1">
      <c r="B5" s="154" t="s">
        <v>277</v>
      </c>
      <c r="C5" s="154"/>
      <c r="D5" s="154"/>
    </row>
    <row r="6" spans="2:4" ht="13.5" customHeight="1" thickBot="1">
      <c r="B6" s="7"/>
      <c r="C6" s="7"/>
      <c r="D6" s="7"/>
    </row>
    <row r="7" spans="1:4" ht="12.75" customHeight="1" thickBot="1">
      <c r="A7" s="150" t="s">
        <v>549</v>
      </c>
      <c r="B7" s="149" t="s">
        <v>284</v>
      </c>
      <c r="C7" s="149" t="s">
        <v>22</v>
      </c>
      <c r="D7" s="149" t="s">
        <v>23</v>
      </c>
    </row>
    <row r="8" spans="1:4" s="8" customFormat="1" ht="74.25" customHeight="1" thickBot="1">
      <c r="A8" s="150"/>
      <c r="B8" s="149"/>
      <c r="C8" s="149"/>
      <c r="D8" s="149"/>
    </row>
    <row r="9" spans="1:4" ht="16.5" thickBot="1">
      <c r="A9" s="9">
        <v>1</v>
      </c>
      <c r="B9" s="10">
        <v>2</v>
      </c>
      <c r="C9" s="10">
        <v>3</v>
      </c>
      <c r="D9" s="10">
        <v>4</v>
      </c>
    </row>
    <row r="10" spans="1:4" ht="71.25" customHeight="1">
      <c r="A10" s="11" t="s">
        <v>263</v>
      </c>
      <c r="B10" s="38" t="s">
        <v>572</v>
      </c>
      <c r="C10" s="51" t="s">
        <v>302</v>
      </c>
      <c r="D10" s="52">
        <v>1</v>
      </c>
    </row>
    <row r="11" spans="1:4" ht="70.5" customHeight="1">
      <c r="A11" s="14" t="s">
        <v>266</v>
      </c>
      <c r="B11" s="18" t="s">
        <v>573</v>
      </c>
      <c r="C11" s="23" t="s">
        <v>302</v>
      </c>
      <c r="D11" s="22">
        <v>1</v>
      </c>
    </row>
    <row r="12" spans="1:4" ht="28.5" customHeight="1">
      <c r="A12" s="14" t="s">
        <v>267</v>
      </c>
      <c r="B12" s="18" t="s">
        <v>141</v>
      </c>
      <c r="C12" s="25" t="s">
        <v>289</v>
      </c>
      <c r="D12" s="22">
        <v>70</v>
      </c>
    </row>
    <row r="13" spans="1:4" ht="22.5" customHeight="1">
      <c r="A13" s="14" t="s">
        <v>269</v>
      </c>
      <c r="B13" s="18" t="s">
        <v>142</v>
      </c>
      <c r="C13" s="23" t="s">
        <v>422</v>
      </c>
      <c r="D13" s="22">
        <v>21</v>
      </c>
    </row>
    <row r="14" spans="1:4" ht="57.75" customHeight="1" thickBot="1">
      <c r="A14" s="26" t="s">
        <v>270</v>
      </c>
      <c r="B14" s="27" t="s">
        <v>143</v>
      </c>
      <c r="C14" s="28" t="s">
        <v>302</v>
      </c>
      <c r="D14" s="29">
        <v>1</v>
      </c>
    </row>
    <row r="15" spans="1:4" s="32" customFormat="1" ht="16.5" thickTop="1">
      <c r="A15" s="152" t="s">
        <v>264</v>
      </c>
      <c r="B15" s="152"/>
      <c r="C15" s="30"/>
      <c r="D15" s="31"/>
    </row>
    <row r="16" spans="1:4" s="33" customFormat="1" ht="15.75">
      <c r="A16" s="34"/>
      <c r="B16" s="5"/>
      <c r="C16" s="5"/>
      <c r="D16" s="5"/>
    </row>
    <row r="17" spans="1:4" s="33" customFormat="1" ht="43.5" customHeight="1">
      <c r="A17" s="8" t="s">
        <v>543</v>
      </c>
      <c r="B17" s="147" t="s">
        <v>544</v>
      </c>
      <c r="C17" s="147"/>
      <c r="D17" s="147"/>
    </row>
    <row r="18" spans="1:4" s="33" customFormat="1" ht="66" customHeight="1">
      <c r="A18" s="8"/>
      <c r="B18" s="147" t="s">
        <v>591</v>
      </c>
      <c r="C18" s="147"/>
      <c r="D18" s="147"/>
    </row>
    <row r="19" spans="1:4" ht="38.25" customHeight="1">
      <c r="A19" s="8"/>
      <c r="B19" s="147" t="s">
        <v>545</v>
      </c>
      <c r="C19" s="147"/>
      <c r="D19" s="147"/>
    </row>
    <row r="20" spans="1:4" ht="39.75" customHeight="1">
      <c r="A20" s="8"/>
      <c r="B20" s="147" t="s">
        <v>546</v>
      </c>
      <c r="C20" s="147"/>
      <c r="D20" s="147"/>
    </row>
    <row r="21" spans="1:4" ht="23.25" customHeight="1">
      <c r="A21" s="8"/>
      <c r="B21" s="147" t="s">
        <v>547</v>
      </c>
      <c r="C21" s="147"/>
      <c r="D21" s="147"/>
    </row>
  </sheetData>
  <sheetProtection/>
  <mergeCells count="14">
    <mergeCell ref="C2:D2"/>
    <mergeCell ref="B3:D3"/>
    <mergeCell ref="B4:D4"/>
    <mergeCell ref="A7:A8"/>
    <mergeCell ref="B7:B8"/>
    <mergeCell ref="C7:C8"/>
    <mergeCell ref="D7:D8"/>
    <mergeCell ref="B5:D5"/>
    <mergeCell ref="B17:D17"/>
    <mergeCell ref="B18:D18"/>
    <mergeCell ref="B19:D19"/>
    <mergeCell ref="B20:D20"/>
    <mergeCell ref="B21:D21"/>
    <mergeCell ref="A15:B15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1"/>
  <sheetViews>
    <sheetView zoomScale="90" zoomScaleNormal="90" zoomScalePageLayoutView="0" workbookViewId="0" topLeftCell="A7">
      <selection activeCell="F17" sqref="F17"/>
    </sheetView>
  </sheetViews>
  <sheetFormatPr defaultColWidth="11.57421875" defaultRowHeight="12.75"/>
  <cols>
    <col min="1" max="1" width="9.8515625" style="5" customWidth="1"/>
    <col min="2" max="2" width="51.00390625" style="5" customWidth="1"/>
    <col min="3" max="3" width="12.00390625" style="5" customWidth="1"/>
    <col min="4" max="4" width="13.00390625" style="5" customWidth="1"/>
    <col min="5" max="16384" width="11.57421875" style="5" customWidth="1"/>
  </cols>
  <sheetData>
    <row r="1" spans="1:2" ht="12.75" customHeight="1">
      <c r="A1" s="3"/>
      <c r="B1" s="4"/>
    </row>
    <row r="2" spans="1:4" ht="25.5" customHeight="1">
      <c r="A2" s="1"/>
      <c r="B2" s="1"/>
      <c r="C2" s="144" t="s">
        <v>576</v>
      </c>
      <c r="D2" s="144"/>
    </row>
    <row r="3" spans="1:4" ht="30" customHeight="1">
      <c r="A3" s="2"/>
      <c r="B3" s="145" t="s">
        <v>577</v>
      </c>
      <c r="C3" s="145"/>
      <c r="D3" s="145"/>
    </row>
    <row r="4" spans="1:4" ht="54" customHeight="1">
      <c r="A4" s="2"/>
      <c r="B4" s="145" t="s">
        <v>548</v>
      </c>
      <c r="C4" s="146"/>
      <c r="D4" s="146"/>
    </row>
    <row r="5" spans="2:4" ht="36.75" customHeight="1">
      <c r="B5" s="155" t="s">
        <v>279</v>
      </c>
      <c r="C5" s="155"/>
      <c r="D5" s="155"/>
    </row>
    <row r="6" spans="2:4" ht="13.5" customHeight="1" thickBot="1">
      <c r="B6" s="7"/>
      <c r="C6" s="7"/>
      <c r="D6" s="7"/>
    </row>
    <row r="7" spans="1:4" ht="12.75" customHeight="1" thickBot="1">
      <c r="A7" s="160" t="s">
        <v>549</v>
      </c>
      <c r="B7" s="176" t="s">
        <v>284</v>
      </c>
      <c r="C7" s="156" t="s">
        <v>22</v>
      </c>
      <c r="D7" s="156" t="s">
        <v>23</v>
      </c>
    </row>
    <row r="8" spans="1:4" ht="16.5" thickBot="1">
      <c r="A8" s="160"/>
      <c r="B8" s="176"/>
      <c r="C8" s="156"/>
      <c r="D8" s="156"/>
    </row>
    <row r="9" spans="1:4" ht="22.5" customHeight="1">
      <c r="A9" s="162">
        <v>1</v>
      </c>
      <c r="B9" s="177" t="s">
        <v>144</v>
      </c>
      <c r="C9" s="114" t="s">
        <v>36</v>
      </c>
      <c r="D9" s="115">
        <v>205</v>
      </c>
    </row>
    <row r="10" spans="1:4" ht="25.5" customHeight="1">
      <c r="A10" s="162">
        <v>2</v>
      </c>
      <c r="B10" s="178" t="s">
        <v>145</v>
      </c>
      <c r="C10" s="83" t="s">
        <v>36</v>
      </c>
      <c r="D10" s="67">
        <v>10</v>
      </c>
    </row>
    <row r="11" spans="1:4" ht="27.75" customHeight="1">
      <c r="A11" s="162">
        <v>3</v>
      </c>
      <c r="B11" s="178" t="s">
        <v>146</v>
      </c>
      <c r="C11" s="83" t="s">
        <v>36</v>
      </c>
      <c r="D11" s="67">
        <v>205</v>
      </c>
    </row>
    <row r="12" spans="1:4" ht="60.75" customHeight="1">
      <c r="A12" s="162">
        <v>4</v>
      </c>
      <c r="B12" s="178" t="s">
        <v>147</v>
      </c>
      <c r="C12" s="83" t="s">
        <v>36</v>
      </c>
      <c r="D12" s="67">
        <v>168</v>
      </c>
    </row>
    <row r="13" spans="1:4" ht="24" customHeight="1">
      <c r="A13" s="162">
        <v>5</v>
      </c>
      <c r="B13" s="178" t="s">
        <v>148</v>
      </c>
      <c r="C13" s="83" t="s">
        <v>36</v>
      </c>
      <c r="D13" s="67">
        <v>168</v>
      </c>
    </row>
    <row r="14" spans="1:4" ht="28.5" customHeight="1" thickBot="1">
      <c r="A14" s="162">
        <v>6</v>
      </c>
      <c r="B14" s="179" t="s">
        <v>149</v>
      </c>
      <c r="C14" s="116" t="s">
        <v>36</v>
      </c>
      <c r="D14" s="117">
        <v>168</v>
      </c>
    </row>
    <row r="15" spans="1:4" s="32" customFormat="1" ht="16.5" thickTop="1">
      <c r="A15" s="152"/>
      <c r="B15" s="157"/>
      <c r="C15" s="30"/>
      <c r="D15" s="31"/>
    </row>
    <row r="16" spans="1:4" s="33" customFormat="1" ht="15.75">
      <c r="A16" s="34"/>
      <c r="B16" s="5"/>
      <c r="C16" s="5"/>
      <c r="D16" s="5"/>
    </row>
    <row r="17" spans="1:4" s="33" customFormat="1" ht="41.25" customHeight="1">
      <c r="A17" s="8" t="s">
        <v>543</v>
      </c>
      <c r="B17" s="147" t="s">
        <v>544</v>
      </c>
      <c r="C17" s="147"/>
      <c r="D17" s="147"/>
    </row>
    <row r="18" spans="1:4" s="33" customFormat="1" ht="69" customHeight="1">
      <c r="A18" s="8"/>
      <c r="B18" s="147" t="s">
        <v>591</v>
      </c>
      <c r="C18" s="147"/>
      <c r="D18" s="147"/>
    </row>
    <row r="19" spans="1:4" ht="37.5" customHeight="1">
      <c r="A19" s="8"/>
      <c r="B19" s="147" t="s">
        <v>545</v>
      </c>
      <c r="C19" s="147"/>
      <c r="D19" s="147"/>
    </row>
    <row r="20" spans="1:4" ht="36.75" customHeight="1">
      <c r="A20" s="8"/>
      <c r="B20" s="147" t="s">
        <v>546</v>
      </c>
      <c r="C20" s="147"/>
      <c r="D20" s="147"/>
    </row>
    <row r="21" spans="1:4" ht="29.25" customHeight="1">
      <c r="A21" s="8"/>
      <c r="B21" s="147" t="s">
        <v>547</v>
      </c>
      <c r="C21" s="147"/>
      <c r="D21" s="147"/>
    </row>
  </sheetData>
  <sheetProtection/>
  <mergeCells count="14">
    <mergeCell ref="B18:D18"/>
    <mergeCell ref="B19:D19"/>
    <mergeCell ref="B20:D20"/>
    <mergeCell ref="B21:D21"/>
    <mergeCell ref="B7:B8"/>
    <mergeCell ref="C7:C8"/>
    <mergeCell ref="D7:D8"/>
    <mergeCell ref="A15:B15"/>
    <mergeCell ref="B5:D5"/>
    <mergeCell ref="C2:D2"/>
    <mergeCell ref="B3:D3"/>
    <mergeCell ref="B4:D4"/>
    <mergeCell ref="A7:A8"/>
    <mergeCell ref="B17:D17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avaluze</dc:creator>
  <cp:keywords/>
  <dc:description/>
  <cp:lastModifiedBy>avaluze</cp:lastModifiedBy>
  <cp:lastPrinted>2011-11-17T07:59:45Z</cp:lastPrinted>
  <dcterms:created xsi:type="dcterms:W3CDTF">2011-06-29T06:14:22Z</dcterms:created>
  <dcterms:modified xsi:type="dcterms:W3CDTF">2011-11-17T08:14:36Z</dcterms:modified>
  <cp:category/>
  <cp:version/>
  <cp:contentType/>
  <cp:contentStatus/>
</cp:coreProperties>
</file>